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30" windowHeight="7485" tabRatio="636" activeTab="1"/>
  </bookViews>
  <sheets>
    <sheet name="Final A΄Φάση" sheetId="1" r:id="rId1"/>
    <sheet name="A΄Φάση (groups)" sheetId="2" r:id="rId2"/>
    <sheet name="HELP" sheetId="3" state="hidden" r:id="rId3"/>
    <sheet name="ΔΗΜΙΟΥΡΓΙΑ" sheetId="4" state="hidden" r:id="rId4"/>
    <sheet name="3ος Όμιλος" sheetId="5" state="hidden" r:id="rId5"/>
    <sheet name="4ος Όμιλος" sheetId="6" state="hidden" r:id="rId6"/>
    <sheet name="5ος Όμιλος" sheetId="7" state="hidden" r:id="rId7"/>
    <sheet name="6ος Όμιλος" sheetId="8" state="hidden" r:id="rId8"/>
    <sheet name="7ος Όμιλος" sheetId="9" state="hidden" r:id="rId9"/>
    <sheet name="8ος Όμιλος" sheetId="10" state="hidden" r:id="rId10"/>
    <sheet name="9ος Όμιλος" sheetId="11" state="hidden" r:id="rId11"/>
    <sheet name="10ος Όμιλος" sheetId="12" state="hidden" r:id="rId12"/>
  </sheets>
  <externalReferences>
    <externalReference r:id="rId15"/>
  </externalReferences>
  <definedNames>
    <definedName name="_oma1">'4ος Όμιλος'!$I$27</definedName>
    <definedName name="do" localSheetId="1">OFFSET('ΔΗΜΙΟΥΡΓΙΑ'!$M$5,0,0,ROWS('A΄Φάση (groups)'!Ομιλος)/2,1)</definedName>
    <definedName name="do" localSheetId="0">OFFSET('ΔΗΜΙΟΥΡΓΙΑ'!$M$5,0,0,ROWS('Final A΄Φάση'!Ομιλος)/2,1)</definedName>
    <definedName name="do">OFFSET('ΔΗΜΙΟΥΡΓΙΑ'!$M$5,0,0,ROWS([0]!Ομιλος)/2,1)</definedName>
    <definedName name="epikefalida">'HELP'!$F$2:$W$3</definedName>
    <definedName name="esoter_stat">'HELP'!$F$10:$Q$10</definedName>
    <definedName name="eswteriko">'HELP'!$F$5:$W$5</definedName>
    <definedName name="eswteriko_telos">'HELP'!$F$7:$W$7</definedName>
    <definedName name="fgj" localSheetId="1">OFFSET('[1]3ος Όμιλος'!$B$3,ROWS('A΄Φάση (groups)'!scores3)+2,-1,ROWS('A΄Φάση (groups)'!scores3)+2,8)</definedName>
    <definedName name="fgj" localSheetId="0">OFFSET('[1]3ος Όμιλος'!$B$3,ROWS('Final A΄Φάση'!scores3)+2,-1,ROWS('Final A΄Φάση'!scores3)+2,8)</definedName>
    <definedName name="fgj">OFFSET('[1]3ος Όμιλος'!$B$3,ROWS([0]!scores3)+2,-1,ROWS([0]!scores3)+2,8)</definedName>
    <definedName name="Points1" localSheetId="1">OFFSET(#REF!,ROWS('A΄Φάση (groups)'!scores1)+2,-1,ROWS('A΄Φάση (groups)'!scores1)+2,8)</definedName>
    <definedName name="Points1" localSheetId="0">OFFSET(#REF!,ROWS('Final A΄Φάση'!scores1)+2,-1,ROWS('Final A΄Φάση'!scores1)+2,8)</definedName>
    <definedName name="Points1">OFFSET(#REF!,ROWS([0]!scores1)+2,-1,ROWS([0]!scores1)+2,8)</definedName>
    <definedName name="Points10" localSheetId="1">OFFSET('10ος Όμιλος'!$B$3,ROWS('A΄Φάση (groups)'!scores10)+2,-1,ROWS('A΄Φάση (groups)'!scores10)+2,8)</definedName>
    <definedName name="Points10" localSheetId="0">OFFSET('10ος Όμιλος'!$B$3,ROWS('Final A΄Φάση'!scores10)+2,-1,ROWS('Final A΄Φάση'!scores10)+2,8)</definedName>
    <definedName name="Points10">OFFSET('10ος Όμιλος'!$B$3,ROWS([0]!scores10)+2,-1,ROWS([0]!scores10)+2,8)</definedName>
    <definedName name="Points10a" localSheetId="1">OFFSET('10ος Όμιλος'!$B$3,ROWS('A΄Φάση (groups)'!Ομιλος)+4,0,ROWS('A΄Φάση (groups)'!Ομιλος),7)</definedName>
    <definedName name="Points10a" localSheetId="0">OFFSET('10ος Όμιλος'!$B$3,ROWS('Final A΄Φάση'!Ομιλος)+4,0,ROWS('Final A΄Φάση'!Ομιλος),7)</definedName>
    <definedName name="Points10a">OFFSET('10ος Όμιλος'!$B$3,ROWS([0]!Ομιλος)+4,0,ROWS([0]!Ομιλος),7)</definedName>
    <definedName name="Points1a" localSheetId="1">OFFSET(#REF!,ROWS('A΄Φάση (groups)'!scores1)+4,0,ROWS('A΄Φάση (groups)'!scores1),7)</definedName>
    <definedName name="Points1a" localSheetId="0">OFFSET(#REF!,ROWS('Final A΄Φάση'!scores1)+4,0,ROWS('Final A΄Φάση'!scores1),7)</definedName>
    <definedName name="Points1a">OFFSET(#REF!,ROWS([0]!scores1)+4,0,ROWS([0]!scores1),7)</definedName>
    <definedName name="Points2" localSheetId="1">OFFSET(#REF!,ROWS('A΄Φάση (groups)'!scores2)+2,-1,ROWS('A΄Φάση (groups)'!scores2)+2,8)</definedName>
    <definedName name="Points2" localSheetId="0">OFFSET(#REF!,ROWS('Final A΄Φάση'!scores2)+2,-1,ROWS('Final A΄Φάση'!scores2)+2,8)</definedName>
    <definedName name="Points2">OFFSET(#REF!,ROWS([0]!scores2)+2,-1,ROWS([0]!scores2)+2,8)</definedName>
    <definedName name="Points2a" localSheetId="1">OFFSET(#REF!,ROWS('A΄Φάση (groups)'!scores2)+4,0,ROWS('A΄Φάση (groups)'!scores2),7)</definedName>
    <definedName name="Points2a" localSheetId="0">OFFSET(#REF!,ROWS('Final A΄Φάση'!scores2)+4,0,ROWS('Final A΄Φάση'!scores2),7)</definedName>
    <definedName name="Points2a">OFFSET(#REF!,ROWS([0]!scores2)+4,0,ROWS([0]!scores2),7)</definedName>
    <definedName name="Points3" localSheetId="1">OFFSET('3ος Όμιλος'!$B$3,ROWS('A΄Φάση (groups)'!scores3)+2,-1,ROWS('A΄Φάση (groups)'!scores3)+2,8)</definedName>
    <definedName name="Points3" localSheetId="0">OFFSET('3ος Όμιλος'!$B$3,ROWS('Final A΄Φάση'!scores3)+2,-1,ROWS('Final A΄Φάση'!scores3)+2,8)</definedName>
    <definedName name="Points3">OFFSET('3ος Όμιλος'!$B$3,ROWS([0]!scores3)+2,-1,ROWS([0]!scores3)+2,8)</definedName>
    <definedName name="Points3a" localSheetId="1">OFFSET('3ος Όμιλος'!$B$3,ROWS('A΄Φάση (groups)'!scores3)+4,0,ROWS('A΄Φάση (groups)'!scores3),7)</definedName>
    <definedName name="Points3a" localSheetId="0">OFFSET('3ος Όμιλος'!$B$3,ROWS('Final A΄Φάση'!scores3)+4,0,ROWS('Final A΄Φάση'!scores3),7)</definedName>
    <definedName name="Points3a">OFFSET('3ος Όμιλος'!$B$3,ROWS([0]!scores3)+4,0,ROWS([0]!scores3),7)</definedName>
    <definedName name="Points4" localSheetId="1">OFFSET('4ος Όμιλος'!$B$3,ROWS('A΄Φάση (groups)'!scores4)+2,-1,ROWS('A΄Φάση (groups)'!scores4)+2,8)</definedName>
    <definedName name="Points4" localSheetId="0">OFFSET('4ος Όμιλος'!$B$3,ROWS('Final A΄Φάση'!scores4)+2,-1,ROWS('Final A΄Φάση'!scores4)+2,8)</definedName>
    <definedName name="Points4">OFFSET('4ος Όμιλος'!$B$3,ROWS([0]!scores4)+2,-1,ROWS([0]!scores4)+2,8)</definedName>
    <definedName name="Points4a" localSheetId="1">OFFSET('4ος Όμιλος'!$B$3,ROWS('A΄Φάση (groups)'!scores4)+4,0,ROWS('A΄Φάση (groups)'!scores4),7)</definedName>
    <definedName name="Points4a" localSheetId="0">OFFSET('4ος Όμιλος'!$B$3,ROWS('Final A΄Φάση'!scores4)+4,0,ROWS('Final A΄Φάση'!scores4),7)</definedName>
    <definedName name="Points4a">OFFSET('4ος Όμιλος'!$B$3,ROWS([0]!scores4)+4,0,ROWS([0]!scores4),7)</definedName>
    <definedName name="Points5" localSheetId="1">OFFSET('5ος Όμιλος'!$B$3,ROWS('A΄Φάση (groups)'!scores5)+2,-1,ROWS('A΄Φάση (groups)'!scores5)+2,8)</definedName>
    <definedName name="Points5" localSheetId="0">OFFSET('5ος Όμιλος'!$B$3,ROWS('Final A΄Φάση'!scores5)+2,-1,ROWS('Final A΄Φάση'!scores5)+2,8)</definedName>
    <definedName name="Points5">OFFSET('5ος Όμιλος'!$B$3,ROWS([0]!scores5)+2,-1,ROWS([0]!scores5)+2,8)</definedName>
    <definedName name="Points5a" localSheetId="1">OFFSET('5ος Όμιλος'!$B$3,ROWS('A΄Φάση (groups)'!Ομιλος)+4,0,ROWS('A΄Φάση (groups)'!Ομιλος),7)</definedName>
    <definedName name="Points5a" localSheetId="0">OFFSET('5ος Όμιλος'!$B$3,ROWS('Final A΄Φάση'!Ομιλος)+4,0,ROWS('Final A΄Φάση'!Ομιλος),7)</definedName>
    <definedName name="Points5a">OFFSET('5ος Όμιλος'!$B$3,ROWS([0]!Ομιλος)+4,0,ROWS([0]!Ομιλος),7)</definedName>
    <definedName name="Points6" localSheetId="1">OFFSET('6ος Όμιλος'!$B$3,ROWS('A΄Φάση (groups)'!scores6)+2,-1,ROWS('A΄Φάση (groups)'!scores6)+2,8)</definedName>
    <definedName name="Points6" localSheetId="0">OFFSET('6ος Όμιλος'!$B$3,ROWS('Final A΄Φάση'!scores6)+2,-1,ROWS('Final A΄Φάση'!scores6)+2,8)</definedName>
    <definedName name="Points6">OFFSET('6ος Όμιλος'!$B$3,ROWS([0]!scores6)+2,-1,ROWS([0]!scores6)+2,8)</definedName>
    <definedName name="Points6a" localSheetId="1">OFFSET('6ος Όμιλος'!$B$3,ROWS('A΄Φάση (groups)'!Ομιλος)+4,0,ROWS('A΄Φάση (groups)'!Ομιλος),7)</definedName>
    <definedName name="Points6a" localSheetId="0">OFFSET('6ος Όμιλος'!$B$3,ROWS('Final A΄Φάση'!Ομιλος)+4,0,ROWS('Final A΄Φάση'!Ομιλος),7)</definedName>
    <definedName name="Points6a">OFFSET('6ος Όμιλος'!$B$3,ROWS([0]!Ομιλος)+4,0,ROWS([0]!Ομιλος),7)</definedName>
    <definedName name="Points7" localSheetId="1">OFFSET('7ος Όμιλος'!$B$3,ROWS('A΄Φάση (groups)'!scores7)+2,-1,ROWS('A΄Φάση (groups)'!scores7)+2,8)</definedName>
    <definedName name="Points7" localSheetId="0">OFFSET('7ος Όμιλος'!$B$3,ROWS('Final A΄Φάση'!scores7)+2,-1,ROWS('Final A΄Φάση'!scores7)+2,8)</definedName>
    <definedName name="Points7">OFFSET('7ος Όμιλος'!$B$3,ROWS([0]!scores7)+2,-1,ROWS([0]!scores7)+2,8)</definedName>
    <definedName name="Points7a" localSheetId="1">OFFSET('7ος Όμιλος'!$B$3,ROWS('A΄Φάση (groups)'!Ομιλος)+4,0,ROWS('A΄Φάση (groups)'!Ομιλος),7)</definedName>
    <definedName name="Points7a" localSheetId="0">OFFSET('7ος Όμιλος'!$B$3,ROWS('Final A΄Φάση'!Ομιλος)+4,0,ROWS('Final A΄Φάση'!Ομιλος),7)</definedName>
    <definedName name="Points7a">OFFSET('7ος Όμιλος'!$B$3,ROWS([0]!Ομιλος)+4,0,ROWS([0]!Ομιλος),7)</definedName>
    <definedName name="Points8" localSheetId="1">OFFSET('8ος Όμιλος'!$B$3,ROWS('A΄Φάση (groups)'!scores8)+2,-1,ROWS('A΄Φάση (groups)'!scores8)+2,8)</definedName>
    <definedName name="Points8" localSheetId="0">OFFSET('8ος Όμιλος'!$B$3,ROWS('Final A΄Φάση'!scores8)+2,-1,ROWS('Final A΄Φάση'!scores8)+2,8)</definedName>
    <definedName name="Points8">OFFSET('8ος Όμιλος'!$B$3,ROWS([0]!scores8)+2,-1,ROWS([0]!scores8)+2,8)</definedName>
    <definedName name="Points8a" localSheetId="1">OFFSET('8ος Όμιλος'!$B$3,ROWS('A΄Φάση (groups)'!Ομιλος)+4,0,ROWS('A΄Φάση (groups)'!Ομιλος),7)</definedName>
    <definedName name="Points8a" localSheetId="0">OFFSET('8ος Όμιλος'!$B$3,ROWS('Final A΄Φάση'!Ομιλος)+4,0,ROWS('Final A΄Φάση'!Ομιλος),7)</definedName>
    <definedName name="Points8a">OFFSET('8ος Όμιλος'!$B$3,ROWS([0]!Ομιλος)+4,0,ROWS([0]!Ομιλος),7)</definedName>
    <definedName name="Points9" localSheetId="1">OFFSET('9ος Όμιλος'!$B$3,ROWS('A΄Φάση (groups)'!scores9)+2,-1,ROWS('A΄Φάση (groups)'!scores9)+2,8)</definedName>
    <definedName name="Points9" localSheetId="0">OFFSET('9ος Όμιλος'!$B$3,ROWS('Final A΄Φάση'!scores9)+2,-1,ROWS('Final A΄Φάση'!scores9)+2,8)</definedName>
    <definedName name="Points9">OFFSET('9ος Όμιλος'!$B$3,ROWS([0]!scores9)+2,-1,ROWS([0]!scores9)+2,8)</definedName>
    <definedName name="Points9a" localSheetId="1">OFFSET('9ος Όμιλος'!$B$3,ROWS('A΄Φάση (groups)'!Ομιλος)+4,0,ROWS('A΄Φάση (groups)'!Ομιλος),7)</definedName>
    <definedName name="Points9a" localSheetId="0">OFFSET('9ος Όμιλος'!$B$3,ROWS('Final A΄Φάση'!Ομιλος)+4,0,ROWS('Final A΄Φάση'!Ομιλος),7)</definedName>
    <definedName name="Points9a">OFFSET('9ος Όμιλος'!$B$3,ROWS([0]!Ομιλος)+4,0,ROWS([0]!Ομιλος),7)</definedName>
    <definedName name="_xlnm.Print_Area" localSheetId="1">'A΄Φάση (groups)'!$A$1:$H$41</definedName>
    <definedName name="_xlnm.Print_Area" localSheetId="0">'Final A΄Φάση'!$A$1:$H$41</definedName>
    <definedName name="scores1" localSheetId="1">OFFSET(#REF!,0,0,COUNTA('A΄Φάση (groups)'!Ομιλος),COUNTA('A΄Φάση (groups)'!Ομιλος))</definedName>
    <definedName name="scores1" localSheetId="0">OFFSET(#REF!,0,0,COUNTA('Final A΄Φάση'!Ομιλος),COUNTA('Final A΄Φάση'!Ομιλος))</definedName>
    <definedName name="scores1">OFFSET(#REF!,0,0,COUNTA([0]!Ομιλος),COUNTA([0]!Ομιλος))</definedName>
    <definedName name="scores10" localSheetId="1">OFFSET('10ος Όμιλος'!$B$3,0,0,COUNTA('A΄Φάση (groups)'!Ομιλος),COUNTA('A΄Φάση (groups)'!Ομιλος))</definedName>
    <definedName name="scores10" localSheetId="0">OFFSET('10ος Όμιλος'!$B$3,0,0,COUNTA('Final A΄Φάση'!Ομιλος),COUNTA('Final A΄Φάση'!Ομιλος))</definedName>
    <definedName name="scores10">OFFSET('10ος Όμιλος'!$B$3,0,0,COUNTA([0]!Ομιλος),COUNTA([0]!Ομιλος))</definedName>
    <definedName name="scores2" localSheetId="1">OFFSET(#REF!,0,0,COUNTA('A΄Φάση (groups)'!Ομιλος),COUNTA('A΄Φάση (groups)'!Ομιλος))</definedName>
    <definedName name="scores2" localSheetId="0">OFFSET(#REF!,0,0,COUNTA('Final A΄Φάση'!Ομιλος),COUNTA('Final A΄Φάση'!Ομιλος))</definedName>
    <definedName name="scores2">OFFSET(#REF!,0,0,COUNTA([0]!Ομιλος),COUNTA([0]!Ομιλος))</definedName>
    <definedName name="scores3" localSheetId="1">OFFSET('3ος Όμιλος'!$B$3,0,0,COUNTA('A΄Φάση (groups)'!Ομιλος),COUNTA('A΄Φάση (groups)'!Ομιλος))</definedName>
    <definedName name="scores3" localSheetId="0">OFFSET('3ος Όμιλος'!$B$3,0,0,COUNTA('Final A΄Φάση'!Ομιλος),COUNTA('Final A΄Φάση'!Ομιλος))</definedName>
    <definedName name="scores3">OFFSET('3ος Όμιλος'!$B$3,0,0,COUNTA([0]!Ομιλος),COUNTA([0]!Ομιλος))</definedName>
    <definedName name="scores4" localSheetId="1">OFFSET('4ος Όμιλος'!$B$3,0,0,COUNTA('A΄Φάση (groups)'!Ομιλος),COUNTA('A΄Φάση (groups)'!Ομιλος))</definedName>
    <definedName name="scores4" localSheetId="0">OFFSET('4ος Όμιλος'!$B$3,0,0,COUNTA('Final A΄Φάση'!Ομιλος),COUNTA('Final A΄Φάση'!Ομιλος))</definedName>
    <definedName name="scores4">OFFSET('4ος Όμιλος'!$B$3,0,0,COUNTA([0]!Ομιλος),COUNTA([0]!Ομιλος))</definedName>
    <definedName name="scores5" localSheetId="1">OFFSET('5ος Όμιλος'!$B$3,0,0,COUNTA('A΄Φάση (groups)'!Ομιλος),COUNTA('A΄Φάση (groups)'!Ομιλος))</definedName>
    <definedName name="scores5" localSheetId="0">OFFSET('5ος Όμιλος'!$B$3,0,0,COUNTA('Final A΄Φάση'!Ομιλος),COUNTA('Final A΄Φάση'!Ομιλος))</definedName>
    <definedName name="scores5">OFFSET('5ος Όμιλος'!$B$3,0,0,COUNTA([0]!Ομιλος),COUNTA([0]!Ομιλος))</definedName>
    <definedName name="scores6" localSheetId="1">OFFSET('6ος Όμιλος'!$B$3,0,0,COUNTA('A΄Φάση (groups)'!Ομιλος),COUNTA('A΄Φάση (groups)'!Ομιλος))</definedName>
    <definedName name="scores6" localSheetId="0">OFFSET('6ος Όμιλος'!$B$3,0,0,COUNTA('Final A΄Φάση'!Ομιλος),COUNTA('Final A΄Φάση'!Ομιλος))</definedName>
    <definedName name="scores6">OFFSET('6ος Όμιλος'!$B$3,0,0,COUNTA([0]!Ομιλος),COUNTA([0]!Ομιλος))</definedName>
    <definedName name="scores7" localSheetId="1">OFFSET('7ος Όμιλος'!$B$3,0,0,COUNTA('A΄Φάση (groups)'!Ομιλος),COUNTA('A΄Φάση (groups)'!Ομιλος))</definedName>
    <definedName name="scores7" localSheetId="0">OFFSET('7ος Όμιλος'!$B$3,0,0,COUNTA('Final A΄Φάση'!Ομιλος),COUNTA('Final A΄Φάση'!Ομιλος))</definedName>
    <definedName name="scores7">OFFSET('7ος Όμιλος'!$B$3,0,0,COUNTA([0]!Ομιλος),COUNTA([0]!Ομιλος))</definedName>
    <definedName name="scores8" localSheetId="1">OFFSET('8ος Όμιλος'!$B$3,0,0,COUNTA('A΄Φάση (groups)'!Ομιλος),COUNTA('A΄Φάση (groups)'!Ομιλος))</definedName>
    <definedName name="scores8" localSheetId="0">OFFSET('8ος Όμιλος'!$B$3,0,0,COUNTA('Final A΄Φάση'!Ομιλος),COUNTA('Final A΄Φάση'!Ομιλος))</definedName>
    <definedName name="scores8">OFFSET('8ος Όμιλος'!$B$3,0,0,COUNTA([0]!Ομιλος),COUNTA([0]!Ομιλος))</definedName>
    <definedName name="scores9" localSheetId="1">OFFSET('9ος Όμιλος'!$B$3,0,0,COUNTA('A΄Φάση (groups)'!Ομιλος),COUNTA('A΄Φάση (groups)'!Ομιλος))</definedName>
    <definedName name="scores9" localSheetId="0">OFFSET('9ος Όμιλος'!$B$3,0,0,COUNTA('Final A΄Φάση'!Ομιλος),COUNTA('Final A΄Φάση'!Ομιλος))</definedName>
    <definedName name="scores9">OFFSET('9ος Όμιλος'!$B$3,0,0,COUNTA([0]!Ομιλος),COUNTA([0]!Ομιλος))</definedName>
    <definedName name="ΑΓΩΝΙΣΤΙΚΗ">'HELP'!$B$9</definedName>
    <definedName name="Αντιπαλοι" localSheetId="1">OFFSET('HELP'!$D$2,0,0,ROWS('A΄Φάση (groups)'!Ομιλος),1)</definedName>
    <definedName name="Αντιπαλοι" localSheetId="0">OFFSET('HELP'!$D$2,0,0,ROWS('Final A΄Φάση'!Ομιλος),1)</definedName>
    <definedName name="Αντιπαλοι">OFFSET('HELP'!$D$2,0,0,ROWS([0]!Ομιλος),1)</definedName>
    <definedName name="ΕΜΦΑΝΙΣΗ">'HELP'!$B$15</definedName>
    <definedName name="ΘΕΣΗ">'HELP'!$B$12</definedName>
    <definedName name="ΘΕΣΗ_ΑΡΧΕΙΟΥ">'ΔΗΜΙΟΥΡΓΙΑ'!$J$2</definedName>
    <definedName name="ΘΕΣΗ_ΣΤΑΤ.">'HELP'!$B$13</definedName>
    <definedName name="ΜΕΤΑΤΟΠΙΣΗ">'HELP'!$B$2</definedName>
    <definedName name="ΜΕΤΡΗΤΗΣ">'HELP'!$B$4</definedName>
    <definedName name="ΟΜΑΔΑΑ">'HELP'!$B$6</definedName>
    <definedName name="ΟΜΑΔΑΒ">'HELP'!$B$7</definedName>
    <definedName name="ΟΜΑΔΕΣ">'HELP'!$B$14</definedName>
    <definedName name="Ομιλος" localSheetId="1">OFFSET('ΔΗΜΙΟΥΡΓΙΑ'!$A$5,1,[0]!ΜΕΤΑΤΟΠΙΣΗ,COUNTA(OFFSET('ΔΗΜΙΟΥΡΓΙΑ'!$A$5,0,[0]!ΜΕΤΑΤΟΠΙΣΗ,999,1))-1)</definedName>
    <definedName name="Ομιλος" localSheetId="0">OFFSET('ΔΗΜΙΟΥΡΓΙΑ'!$A$5,1,[0]!ΜΕΤΑΤΟΠΙΣΗ,COUNTA(OFFSET('ΔΗΜΙΟΥΡΓΙΑ'!$A$5,0,[0]!ΜΕΤΑΤΟΠΙΣΗ,999,1))-1)</definedName>
    <definedName name="Ομιλος">OFFSET('ΔΗΜΙΟΥΡΓΙΑ'!$A$5,1,ΜΕΤΑΤΟΠΙΣΗ,COUNTA(OFFSET('ΔΗΜΙΟΥΡΓΙΑ'!$A$5,0,ΜΕΤΑΤΟΠΙΣΗ,999,1))-1)</definedName>
    <definedName name="ΟΝΟΜΑΣΙΑ_ΑΡΧΕΙΟΥ">'ΔΗΜΙΟΥΡΓΙΑ'!$C$2</definedName>
    <definedName name="ΠΑΡΑΤΗΡΗΣΗ">'ΔΗΜΙΟΥΡΓΙΑ'!$C$3</definedName>
    <definedName name="ΡΕΠΟ">'HELP'!$B$16</definedName>
    <definedName name="ΣΥΝ.ΟΜΑΔΩΝ">'HELP'!$B$3</definedName>
    <definedName name="ΣΥΝ.ΟΜΙΛΩΝ">'HELP'!$B$5</definedName>
    <definedName name="ΣΩΣΙΜΟ">'HELP'!$B$11</definedName>
    <definedName name="ΤΕΛΕΥΤΑΙΟΣ">'HELP'!$B$8</definedName>
    <definedName name="ΥΠΟΚΑΤΑΛΟΓΟΣ">'HELP'!$B$10</definedName>
  </definedNames>
  <calcPr fullCalcOnLoad="1"/>
</workbook>
</file>

<file path=xl/sharedStrings.xml><?xml version="1.0" encoding="utf-8"?>
<sst xmlns="http://schemas.openxmlformats.org/spreadsheetml/2006/main" count="277" uniqueCount="170">
  <si>
    <t>1ος Όμιλος</t>
  </si>
  <si>
    <t>ΜΕΤΑΤΟΠΙΣΗ</t>
  </si>
  <si>
    <t>ΣΥΝ.ΟΜΑΔΩΝ</t>
  </si>
  <si>
    <t>ΜΕΤΡΗΤΗΣ</t>
  </si>
  <si>
    <t>ΣΥΝ.ΟΜΙΛΩΝ</t>
  </si>
  <si>
    <t>ΟΜΑΔΑΒ</t>
  </si>
  <si>
    <t>ΟΜΑΔΑΑ</t>
  </si>
  <si>
    <t>ΤΕΛΕΥΤΑΙΟΣ</t>
  </si>
  <si>
    <t>ΑΓΩΝΙΣΤΙΚΗ</t>
  </si>
  <si>
    <t>ΟΝΟΜΑΣΙΑ ΑΡΧΕΙΟΥ</t>
  </si>
  <si>
    <t>ΑΝΤΙΠΑΛΟΙ</t>
  </si>
  <si>
    <t>Ομάδα</t>
  </si>
  <si>
    <t>Αγ.</t>
  </si>
  <si>
    <t>Θέση</t>
  </si>
  <si>
    <t>Βαθμοί</t>
  </si>
  <si>
    <t>Ν</t>
  </si>
  <si>
    <t>Ι</t>
  </si>
  <si>
    <t>Η</t>
  </si>
  <si>
    <t>Τέρματα</t>
  </si>
  <si>
    <t>Συντ.</t>
  </si>
  <si>
    <t>Μ.Ο.Τρ.</t>
  </si>
  <si>
    <t>Υ</t>
  </si>
  <si>
    <t>-</t>
  </si>
  <si>
    <t>Κ</t>
  </si>
  <si>
    <t>ΘΕΣΗ ΑΡΧΕΙΟΥ</t>
  </si>
  <si>
    <t>ΥΠΟΚΑΤΑΛΟΓΟΣ</t>
  </si>
  <si>
    <t>ΣΩΣΙΜΟ</t>
  </si>
  <si>
    <t>ΘΕΣΗ</t>
  </si>
  <si>
    <t>ΘΕΣΗ ΣΤΑΤ.</t>
  </si>
  <si>
    <t>ΟΜΑΔΕΣ</t>
  </si>
  <si>
    <t>ΕΜΦΑΝΙΣΗ</t>
  </si>
  <si>
    <t>ΡΕΠΟ</t>
  </si>
  <si>
    <t>D:\MIXALIS\Μιχάλης\Seniors</t>
  </si>
  <si>
    <t>Supersonics</t>
  </si>
  <si>
    <t>Arberia</t>
  </si>
  <si>
    <t>Albetrol</t>
  </si>
  <si>
    <t>River Plate</t>
  </si>
  <si>
    <t>Juniors</t>
  </si>
  <si>
    <t>Μενίδι FC</t>
  </si>
  <si>
    <t>Ράμπα</t>
  </si>
  <si>
    <t>Κανονιέρηδες</t>
  </si>
  <si>
    <t>Δυναμό</t>
  </si>
  <si>
    <t>Πόντος FC</t>
  </si>
  <si>
    <t>AMAN</t>
  </si>
  <si>
    <t>Θύελλα</t>
  </si>
  <si>
    <t>Βοτανικός</t>
  </si>
  <si>
    <t>Σαν Πέτρο</t>
  </si>
  <si>
    <t>Αστέρας</t>
  </si>
  <si>
    <t>Ελ Παλταδώρ</t>
  </si>
  <si>
    <t>Ερμής</t>
  </si>
  <si>
    <t>Ατλ.Βίγλας</t>
  </si>
  <si>
    <t>3D</t>
  </si>
  <si>
    <t>Amstel</t>
  </si>
  <si>
    <t>Dalton</t>
  </si>
  <si>
    <t>Outsider</t>
  </si>
  <si>
    <t>Com Page</t>
  </si>
  <si>
    <t>Optima</t>
  </si>
  <si>
    <t>Loosers</t>
  </si>
  <si>
    <t>ΟΧΙ</t>
  </si>
  <si>
    <t>Medrano</t>
  </si>
  <si>
    <t>1ος ΟΜΙΛΟΣ</t>
  </si>
  <si>
    <t>Θ</t>
  </si>
  <si>
    <t>Β</t>
  </si>
  <si>
    <t>Aγ.</t>
  </si>
  <si>
    <t>Ν-Ι-Η</t>
  </si>
  <si>
    <t>2ος ΟΜΙΛΟΣ</t>
  </si>
  <si>
    <t>30PLUS SAKA F.C.</t>
  </si>
  <si>
    <t>11 8 83 F.C.</t>
  </si>
  <si>
    <t>DOPO F.C.</t>
  </si>
  <si>
    <t>DESPERADOS 2008 F.C.</t>
  </si>
  <si>
    <t>DYNAMO KIFISSIAS F.C.</t>
  </si>
  <si>
    <t>(1β./2αγ.)</t>
  </si>
  <si>
    <t>(6β./2αγ.)</t>
  </si>
  <si>
    <t>(0β./2αγ.)</t>
  </si>
  <si>
    <t>(3β./1αγ.)</t>
  </si>
  <si>
    <t>(0β./1αγ.)</t>
  </si>
  <si>
    <t>ΕΝΙΑΙΑ ΒΑΘΜΟΛΟΓΙΑ</t>
  </si>
  <si>
    <t>CUBANS F.C.</t>
  </si>
  <si>
    <t>3ος ΟΜΙΛΟΣ</t>
  </si>
  <si>
    <t>(3β./2αγ.)</t>
  </si>
  <si>
    <t>AGUANILE '03 F.C.</t>
  </si>
  <si>
    <t>SAKATIDES F.C.</t>
  </si>
  <si>
    <r>
      <t>Γ</t>
    </r>
    <r>
      <rPr>
        <b/>
        <sz val="8"/>
        <color indexed="9"/>
        <rFont val="Book Antiqua"/>
        <family val="1"/>
      </rPr>
      <t>υπερ</t>
    </r>
  </si>
  <si>
    <r>
      <t>Γ</t>
    </r>
    <r>
      <rPr>
        <b/>
        <sz val="8"/>
        <color indexed="9"/>
        <rFont val="Book Antiqua"/>
        <family val="1"/>
      </rPr>
      <t>κατα</t>
    </r>
  </si>
  <si>
    <t>(4β./2αγ.)</t>
  </si>
  <si>
    <t>(0β./0αγ.)</t>
  </si>
  <si>
    <t>PAGOSMIOS F.C.</t>
  </si>
  <si>
    <t>CUPA LIBRE F.C.</t>
  </si>
  <si>
    <t>DISCO NINJAS F.C.</t>
  </si>
  <si>
    <t>ΣΑΚΑράκες F.C.</t>
  </si>
  <si>
    <t>SHOOTERS F.C.</t>
  </si>
  <si>
    <t>CITIZENS F.C.</t>
  </si>
  <si>
    <t>ΠΑΠΠΟΥΔΕΣ F.C.</t>
  </si>
  <si>
    <t>SOUL SAKA F.C.</t>
  </si>
  <si>
    <t>SAKA ZULU F.C.</t>
  </si>
  <si>
    <t>COCA JUNIORS F.C.</t>
  </si>
  <si>
    <t>TSAKALIA F.C.</t>
  </si>
  <si>
    <t>ΑΙΜΟΔΙΨΗ ΚΟΑΛΑ F.C.</t>
  </si>
  <si>
    <t>SAKA UNITED F.C.</t>
  </si>
  <si>
    <t>Ισοβαθμ.</t>
  </si>
  <si>
    <t>8-0-1</t>
  </si>
  <si>
    <t>7-1-1</t>
  </si>
  <si>
    <t>3-1-5</t>
  </si>
  <si>
    <t>2-2-5</t>
  </si>
  <si>
    <t>1-1-7</t>
  </si>
  <si>
    <t>6-2-1</t>
  </si>
  <si>
    <t>6-0-3</t>
  </si>
  <si>
    <t>3-0-6</t>
  </si>
  <si>
    <t>4-2-3</t>
  </si>
  <si>
    <t>Α΄ Φάση - ΤΕΛΙΚΗ ΚΑΤΑΤΑΞΗ</t>
  </si>
  <si>
    <t>7η ΣΑΚΑ LIGA / Βαθμολογία 2013-'14</t>
  </si>
  <si>
    <t>ΣΕΛΕΣΑΟ F.C.</t>
  </si>
  <si>
    <t>CLASS F.C.</t>
  </si>
  <si>
    <t>ΑΙΟΛΟΣ F.C.</t>
  </si>
  <si>
    <t>Ισοβαθμία</t>
  </si>
  <si>
    <t>TITANS F.C.</t>
  </si>
  <si>
    <t>GOLDIES F.C.</t>
  </si>
  <si>
    <t>SAKASTROUKES F.C.</t>
  </si>
  <si>
    <t>AΠΟΦΟΙΤΟΙ '86/'87 F.C.</t>
  </si>
  <si>
    <t>ΟΜΑΔΑ 1ου ΟΜΙΛΟΥ (Α΄ ΦΑΣΗ)</t>
  </si>
  <si>
    <t>ΟΜΑΔΑ 2ου ΟΜΙΛΟΥ (Α΄ ΦΑΣΗ)</t>
  </si>
  <si>
    <t>ΟΜΑΔΑ 3ου ΟΜΙΛΟΥ (Α΄ ΦΑΣΗ)</t>
  </si>
  <si>
    <t>1-3-5</t>
  </si>
  <si>
    <t>(2β./2αγ.)</t>
  </si>
  <si>
    <t>EXTRA ΠΑΙΧΝΙΔΙΑ ΜΕΤΑΞΥ 2ου - 3ου ΟΜΙΛΟΥ</t>
  </si>
  <si>
    <t>CUPA LIBRE F.C. - TITANS F.C.</t>
  </si>
  <si>
    <t>4-2</t>
  </si>
  <si>
    <t>TSAKALIA F.C. - PAGOSMIOS F.C</t>
  </si>
  <si>
    <t>0-4</t>
  </si>
  <si>
    <t>DOPO F.C. - DYNAMO KIFISSIAS F.C.</t>
  </si>
  <si>
    <t>3-5</t>
  </si>
  <si>
    <t>GOLDIES F.C. - CUBANS F.C.</t>
  </si>
  <si>
    <t>SAKASTROUKES F.C. - SHOOTERS F.C.</t>
  </si>
  <si>
    <t>COCA JUNIORS F.C. - AGUANILE '03 F.C.</t>
  </si>
  <si>
    <t>SAKA UNITED F.C. - ΑΙΜΟΔΙΨΗ ΚΟΑΛΑ F.C.</t>
  </si>
  <si>
    <t>2-0</t>
  </si>
  <si>
    <t>DISCO NINJAS F.C. - SOUL SAKA F.C.</t>
  </si>
  <si>
    <t>2-3</t>
  </si>
  <si>
    <t>ΣΑΚΑράκες F.C. - ΑΠΟΦΟΙΤΟΙ '86/'87 F.C.</t>
  </si>
  <si>
    <t>3-1</t>
  </si>
  <si>
    <t>5-3</t>
  </si>
  <si>
    <t>7-0-2</t>
  </si>
  <si>
    <t>4-1-4</t>
  </si>
  <si>
    <t>4-0-5</t>
  </si>
  <si>
    <t>0-0-9</t>
  </si>
  <si>
    <t>8-1-0</t>
  </si>
  <si>
    <t>6-1-2</t>
  </si>
  <si>
    <t>6-1</t>
  </si>
  <si>
    <t>1-3</t>
  </si>
  <si>
    <t>3-3-3</t>
  </si>
  <si>
    <r>
      <t xml:space="preserve">(0β., </t>
    </r>
    <r>
      <rPr>
        <sz val="10"/>
        <rFont val="Comic Sans MS"/>
        <family val="4"/>
      </rPr>
      <t>+19gen</t>
    </r>
    <r>
      <rPr>
        <sz val="12"/>
        <rFont val="Comic Sans MS"/>
        <family val="4"/>
      </rPr>
      <t>)</t>
    </r>
  </si>
  <si>
    <r>
      <t xml:space="preserve">(0β., </t>
    </r>
    <r>
      <rPr>
        <sz val="10"/>
        <rFont val="Comic Sans MS"/>
        <family val="4"/>
      </rPr>
      <t>+14gen</t>
    </r>
    <r>
      <rPr>
        <sz val="12"/>
        <rFont val="Comic Sans MS"/>
        <family val="4"/>
      </rPr>
      <t>)</t>
    </r>
  </si>
  <si>
    <r>
      <t xml:space="preserve">(0β., </t>
    </r>
    <r>
      <rPr>
        <sz val="10"/>
        <rFont val="Comic Sans MS"/>
        <family val="4"/>
      </rPr>
      <t>+1gen</t>
    </r>
    <r>
      <rPr>
        <sz val="12"/>
        <rFont val="Comic Sans MS"/>
        <family val="4"/>
      </rPr>
      <t>)</t>
    </r>
  </si>
  <si>
    <r>
      <t xml:space="preserve">(0β., </t>
    </r>
    <r>
      <rPr>
        <sz val="10"/>
        <rFont val="Comic Sans MS"/>
        <family val="4"/>
      </rPr>
      <t>+4gen</t>
    </r>
    <r>
      <rPr>
        <sz val="12"/>
        <rFont val="Comic Sans MS"/>
        <family val="4"/>
      </rPr>
      <t>)</t>
    </r>
  </si>
  <si>
    <r>
      <t>(0β., -7</t>
    </r>
    <r>
      <rPr>
        <sz val="10"/>
        <rFont val="Comic Sans MS"/>
        <family val="4"/>
      </rPr>
      <t>gen</t>
    </r>
    <r>
      <rPr>
        <sz val="12"/>
        <rFont val="Comic Sans MS"/>
        <family val="4"/>
      </rPr>
      <t>)</t>
    </r>
  </si>
  <si>
    <r>
      <t>(0β., -19</t>
    </r>
    <r>
      <rPr>
        <sz val="10"/>
        <rFont val="Comic Sans MS"/>
        <family val="4"/>
      </rPr>
      <t>gen</t>
    </r>
    <r>
      <rPr>
        <sz val="12"/>
        <rFont val="Comic Sans MS"/>
        <family val="4"/>
      </rPr>
      <t>)</t>
    </r>
  </si>
  <si>
    <t>4ος Όμιλος</t>
  </si>
  <si>
    <t>5ος Όμιλος</t>
  </si>
  <si>
    <t>6ος Όμιλος</t>
  </si>
  <si>
    <t>ΔΕΝ ΣΥΜΠΕΡΙΛΑΜΒΑΝΟΝΤΑΙ ΟΙ ΑΓΩΝΕΣ :</t>
  </si>
  <si>
    <t>1) GOLDIES F.C. - DISCO NINJAS F.C. 0-2</t>
  </si>
  <si>
    <t>2) AGUANILE '03 F.C. - DYNAMO KIFISSIAS F.C. 2-4</t>
  </si>
  <si>
    <t>ΟΜΑΔΑ 4ου ΟΜΙΛΟΥ (Β΄ ΦΑΣΗ)</t>
  </si>
  <si>
    <t>ΟΜΑΔΑ 5ου ΟΜΙΛΟΥ (Β΄ ΦΑΣΗ)</t>
  </si>
  <si>
    <t>ΟΜΑΔΑ 6ου ΟΜΙΛΟΥ (Β΄ ΦΑΣΗ)</t>
  </si>
  <si>
    <t>ΓΙΑ ΤΗ Β΄ ΦΑΣΗ ΕΧΟΥΝ ΗΔΗ ΓΙΝΕΙ ΟΙ ΑΓΩΝΕΣ :</t>
  </si>
  <si>
    <t>1) SOUL SAKA F.C. - ΑΠΟΦΟΙΤΟΙ '86/'87 F.C. 6-1</t>
  </si>
  <si>
    <t>2) DESPERADOS 2008 F.C. - ΑΙΜΟΔΙΨΗ ΚΟΑΛΑ F.C. 2-1</t>
  </si>
  <si>
    <t>3) SAKA UNITED F.C. - ΠΑΠΠΟΥΔΕΣ F.C. 3-0</t>
  </si>
  <si>
    <t>1-2-6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</si>
</sst>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Blue]\+#,##0;[Red]\-#,##0;[White]General"/>
    <numFmt numFmtId="166" formatCode="0.0"/>
    <numFmt numFmtId="167" formatCode="[Blue]\+0;[Red]\-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Greek"/>
      <family val="2"/>
    </font>
    <font>
      <b/>
      <sz val="10"/>
      <name val="Arial"/>
      <family val="2"/>
    </font>
    <font>
      <b/>
      <sz val="10"/>
      <name val="Arial Greek"/>
      <family val="2"/>
    </font>
    <font>
      <b/>
      <sz val="8"/>
      <name val="Arial Greek"/>
      <family val="2"/>
    </font>
    <font>
      <b/>
      <sz val="10"/>
      <color indexed="10"/>
      <name val="Arial"/>
      <family val="2"/>
    </font>
    <font>
      <sz val="26"/>
      <name val="Book Antiqua"/>
      <family val="1"/>
    </font>
    <font>
      <sz val="12"/>
      <name val="Comic Sans MS"/>
      <family val="4"/>
    </font>
    <font>
      <b/>
      <sz val="12"/>
      <name val="Bookman Old Style"/>
      <family val="1"/>
    </font>
    <font>
      <sz val="10"/>
      <name val="Bookman Old Style"/>
      <family val="1"/>
    </font>
    <font>
      <sz val="22"/>
      <name val="Book Antiqua"/>
      <family val="1"/>
    </font>
    <font>
      <b/>
      <sz val="8"/>
      <color indexed="9"/>
      <name val="Book Antiqua"/>
      <family val="1"/>
    </font>
    <font>
      <sz val="10"/>
      <name val="Comic Sans MS"/>
      <family val="4"/>
    </font>
    <font>
      <b/>
      <u val="single"/>
      <sz val="10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6"/>
      <color indexed="9"/>
      <name val="Arial"/>
      <family val="2"/>
    </font>
    <font>
      <b/>
      <sz val="16"/>
      <color indexed="9"/>
      <name val="Book Antiqua"/>
      <family val="1"/>
    </font>
    <font>
      <b/>
      <sz val="12"/>
      <color indexed="9"/>
      <name val="Book Antiqua"/>
      <family val="1"/>
    </font>
    <font>
      <sz val="10"/>
      <color indexed="13"/>
      <name val="Arial"/>
      <family val="2"/>
    </font>
    <font>
      <b/>
      <sz val="26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b/>
      <sz val="16"/>
      <color theme="0"/>
      <name val="Arial"/>
      <family val="2"/>
    </font>
    <font>
      <b/>
      <sz val="16"/>
      <color theme="0"/>
      <name val="Book Antiqua"/>
      <family val="1"/>
    </font>
    <font>
      <b/>
      <sz val="12"/>
      <color theme="0"/>
      <name val="Book Antiqua"/>
      <family val="1"/>
    </font>
    <font>
      <sz val="10"/>
      <color rgb="FF92D050"/>
      <name val="Arial"/>
      <family val="2"/>
    </font>
    <font>
      <b/>
      <sz val="26"/>
      <color theme="1"/>
      <name val="Book Antiqu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1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20" xfId="0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164" fontId="5" fillId="0" borderId="2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0" fontId="0" fillId="35" borderId="23" xfId="0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164" fontId="5" fillId="0" borderId="23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shrinkToFit="1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1" fontId="0" fillId="0" borderId="28" xfId="0" applyNumberFormat="1" applyBorder="1" applyAlignment="1">
      <alignment/>
    </xf>
    <xf numFmtId="1" fontId="0" fillId="0" borderId="26" xfId="0" applyNumberFormat="1" applyBorder="1" applyAlignment="1">
      <alignment/>
    </xf>
    <xf numFmtId="166" fontId="0" fillId="0" borderId="29" xfId="0" applyNumberFormat="1" applyBorder="1" applyAlignment="1">
      <alignment/>
    </xf>
    <xf numFmtId="165" fontId="3" fillId="0" borderId="27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0" fillId="37" borderId="0" xfId="0" applyFont="1" applyFill="1" applyBorder="1" applyAlignment="1" quotePrefix="1">
      <alignment horizontal="center"/>
    </xf>
    <xf numFmtId="0" fontId="0" fillId="38" borderId="0" xfId="0" applyFill="1" applyAlignment="1">
      <alignment horizontal="center"/>
    </xf>
    <xf numFmtId="0" fontId="7" fillId="38" borderId="0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10" fillId="38" borderId="0" xfId="0" applyFont="1" applyFill="1" applyBorder="1" applyAlignment="1" quotePrefix="1">
      <alignment horizontal="center"/>
    </xf>
    <xf numFmtId="0" fontId="0" fillId="36" borderId="0" xfId="0" applyFill="1" applyAlignment="1">
      <alignment horizontal="center"/>
    </xf>
    <xf numFmtId="0" fontId="8" fillId="36" borderId="0" xfId="0" applyFont="1" applyFill="1" applyBorder="1" applyAlignment="1">
      <alignment horizontal="left"/>
    </xf>
    <xf numFmtId="0" fontId="9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49" fontId="10" fillId="36" borderId="0" xfId="0" applyNumberFormat="1" applyFont="1" applyFill="1" applyBorder="1" applyAlignment="1">
      <alignment horizontal="center"/>
    </xf>
    <xf numFmtId="0" fontId="10" fillId="36" borderId="0" xfId="0" applyFont="1" applyFill="1" applyBorder="1" applyAlignment="1" quotePrefix="1">
      <alignment horizontal="center"/>
    </xf>
    <xf numFmtId="0" fontId="8" fillId="37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8" fillId="38" borderId="0" xfId="0" applyFont="1" applyFill="1" applyBorder="1" applyAlignment="1">
      <alignment horizontal="left"/>
    </xf>
    <xf numFmtId="0" fontId="58" fillId="39" borderId="0" xfId="0" applyFont="1" applyFill="1" applyAlignment="1">
      <alignment horizontal="center"/>
    </xf>
    <xf numFmtId="0" fontId="59" fillId="39" borderId="0" xfId="0" applyFont="1" applyFill="1" applyBorder="1" applyAlignment="1">
      <alignment/>
    </xf>
    <xf numFmtId="0" fontId="59" fillId="39" borderId="0" xfId="0" applyFont="1" applyFill="1" applyBorder="1" applyAlignment="1">
      <alignment horizontal="center"/>
    </xf>
    <xf numFmtId="0" fontId="59" fillId="39" borderId="0" xfId="0" applyFont="1" applyFill="1" applyBorder="1" applyAlignment="1" quotePrefix="1">
      <alignment horizontal="center"/>
    </xf>
    <xf numFmtId="0" fontId="60" fillId="39" borderId="0" xfId="0" applyFont="1" applyFill="1" applyBorder="1" applyAlignment="1">
      <alignment horizontal="center"/>
    </xf>
    <xf numFmtId="49" fontId="10" fillId="37" borderId="0" xfId="0" applyNumberFormat="1" applyFont="1" applyFill="1" applyBorder="1" applyAlignment="1">
      <alignment horizontal="center"/>
    </xf>
    <xf numFmtId="49" fontId="10" fillId="38" borderId="0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61" fillId="0" borderId="0" xfId="0" applyFont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0" xfId="0" applyFont="1" applyAlignment="1">
      <alignment horizontal="left"/>
    </xf>
    <xf numFmtId="0" fontId="8" fillId="40" borderId="0" xfId="0" applyFont="1" applyFill="1" applyBorder="1" applyAlignment="1">
      <alignment horizontal="left"/>
    </xf>
    <xf numFmtId="0" fontId="0" fillId="40" borderId="0" xfId="0" applyFill="1" applyAlignment="1">
      <alignment/>
    </xf>
    <xf numFmtId="0" fontId="8" fillId="41" borderId="0" xfId="0" applyFont="1" applyFill="1" applyBorder="1" applyAlignment="1">
      <alignment horizontal="left"/>
    </xf>
    <xf numFmtId="0" fontId="0" fillId="41" borderId="0" xfId="0" applyFill="1" applyAlignment="1">
      <alignment/>
    </xf>
    <xf numFmtId="0" fontId="8" fillId="42" borderId="0" xfId="0" applyFont="1" applyFill="1" applyBorder="1" applyAlignment="1">
      <alignment horizontal="left"/>
    </xf>
    <xf numFmtId="0" fontId="0" fillId="42" borderId="0" xfId="0" applyFill="1" applyAlignment="1">
      <alignment/>
    </xf>
    <xf numFmtId="0" fontId="11" fillId="19" borderId="0" xfId="0" applyFont="1" applyFill="1" applyBorder="1" applyAlignment="1">
      <alignment horizontal="center"/>
    </xf>
    <xf numFmtId="0" fontId="62" fillId="19" borderId="0" xfId="0" applyFont="1" applyFill="1" applyBorder="1" applyAlignment="1">
      <alignment horizontal="center"/>
    </xf>
    <xf numFmtId="0" fontId="7" fillId="17" borderId="0" xfId="49" applyFont="1" applyFill="1" applyBorder="1" applyAlignment="1">
      <alignment horizontal="center"/>
      <protection/>
    </xf>
    <xf numFmtId="0" fontId="15" fillId="40" borderId="32" xfId="0" applyFont="1" applyFill="1" applyBorder="1" applyAlignment="1">
      <alignment horizontal="center" vertical="center" textRotation="180"/>
    </xf>
    <xf numFmtId="0" fontId="15" fillId="40" borderId="33" xfId="0" applyFont="1" applyFill="1" applyBorder="1" applyAlignment="1">
      <alignment horizontal="center" vertical="center" textRotation="180"/>
    </xf>
    <xf numFmtId="0" fontId="15" fillId="40" borderId="34" xfId="0" applyFont="1" applyFill="1" applyBorder="1" applyAlignment="1">
      <alignment horizontal="center" vertical="center" textRotation="180"/>
    </xf>
    <xf numFmtId="0" fontId="15" fillId="41" borderId="32" xfId="0" applyFont="1" applyFill="1" applyBorder="1" applyAlignment="1">
      <alignment horizontal="center" vertical="center" textRotation="180"/>
    </xf>
    <xf numFmtId="0" fontId="15" fillId="41" borderId="33" xfId="0" applyFont="1" applyFill="1" applyBorder="1" applyAlignment="1">
      <alignment horizontal="center" vertical="center" textRotation="180"/>
    </xf>
    <xf numFmtId="0" fontId="15" fillId="41" borderId="34" xfId="0" applyFont="1" applyFill="1" applyBorder="1" applyAlignment="1">
      <alignment horizontal="center" vertical="center" textRotation="180"/>
    </xf>
    <xf numFmtId="0" fontId="15" fillId="42" borderId="32" xfId="0" applyFont="1" applyFill="1" applyBorder="1" applyAlignment="1">
      <alignment horizontal="center" vertical="center" textRotation="180"/>
    </xf>
    <xf numFmtId="0" fontId="15" fillId="42" borderId="33" xfId="0" applyFont="1" applyFill="1" applyBorder="1" applyAlignment="1">
      <alignment horizontal="center" vertical="center" textRotation="180"/>
    </xf>
    <xf numFmtId="0" fontId="15" fillId="42" borderId="34" xfId="0" applyFont="1" applyFill="1" applyBorder="1" applyAlignment="1">
      <alignment horizontal="center" vertical="center" textRotation="180"/>
    </xf>
    <xf numFmtId="0" fontId="4" fillId="0" borderId="24" xfId="0" applyFont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43" borderId="0" xfId="0" applyFont="1" applyFill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8</xdr:col>
      <xdr:colOff>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6191250" cy="1428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8</xdr:col>
      <xdr:colOff>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6191250" cy="1428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XALIS\&#924;&#953;&#967;&#940;&#955;&#951;&#962;\&#922;&#927;&#923;&#923;&#917;&#915;&#921;&#927;%20&#913;&#920;&#919;&#925;&#937;&#925;\SAKA%20LIGA\3&#951;%20&#931;&#913;&#922;&#913;%20LIGA%202009%20-%202010\5&#959;%20&#928;&#929;&#937;&#932;&#913;&#920;&#923;&#919;&#924;&#913;%20&#929;&#927;&#932;&#93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y-off"/>
      <sheetName val="Βαθμολογίες"/>
      <sheetName val="Στατιστική"/>
      <sheetName val="1ος Όμιλος"/>
      <sheetName val="2ος Όμιλος"/>
      <sheetName val="3ος Όμιλος"/>
      <sheetName val="4ος Όμιλος"/>
      <sheetName val="5ος Όμιλος"/>
      <sheetName val="6ος Όμιλος"/>
      <sheetName val="7ος Όμιλος"/>
      <sheetName val="8ος Όμιλος"/>
      <sheetName val="9ος Όμιλος"/>
      <sheetName val="10ος Όμιλος"/>
      <sheetName val="HELP"/>
      <sheetName val="ΔΗΜΙΟΥΡΓΙ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45"/>
  <dimension ref="A11:J62"/>
  <sheetViews>
    <sheetView zoomScale="90" zoomScaleNormal="90" zoomScalePageLayoutView="0" workbookViewId="0" topLeftCell="A10">
      <selection activeCell="A34" sqref="A34"/>
    </sheetView>
  </sheetViews>
  <sheetFormatPr defaultColWidth="9.140625" defaultRowHeight="12.75"/>
  <cols>
    <col min="1" max="1" width="5.7109375" style="12" customWidth="1"/>
    <col min="2" max="2" width="35.7109375" style="0" customWidth="1"/>
    <col min="3" max="3" width="16.7109375" style="0" customWidth="1"/>
    <col min="4" max="5" width="5.7109375" style="0" customWidth="1"/>
    <col min="6" max="6" width="11.7109375" style="0" customWidth="1"/>
    <col min="7" max="7" width="6.7109375" style="0" customWidth="1"/>
    <col min="8" max="8" width="6.57421875" style="0" customWidth="1"/>
  </cols>
  <sheetData>
    <row r="11" spans="1:8" ht="28.5">
      <c r="A11" s="110" t="s">
        <v>110</v>
      </c>
      <c r="B11" s="110"/>
      <c r="C11" s="110"/>
      <c r="D11" s="110"/>
      <c r="E11" s="110"/>
      <c r="F11" s="110"/>
      <c r="G11" s="110"/>
      <c r="H11" s="110"/>
    </row>
    <row r="12" spans="1:8" ht="33.75">
      <c r="A12" s="111" t="s">
        <v>109</v>
      </c>
      <c r="B12" s="111"/>
      <c r="C12" s="111"/>
      <c r="D12" s="111"/>
      <c r="E12" s="111"/>
      <c r="F12" s="111"/>
      <c r="G12" s="111"/>
      <c r="H12" s="111"/>
    </row>
    <row r="13" spans="1:8" ht="33.75">
      <c r="A13" s="112" t="s">
        <v>76</v>
      </c>
      <c r="B13" s="112"/>
      <c r="C13" s="112"/>
      <c r="D13" s="112"/>
      <c r="E13" s="112"/>
      <c r="F13" s="112"/>
      <c r="G13" s="112"/>
      <c r="H13" s="112"/>
    </row>
    <row r="14" spans="1:8" ht="21" thickBot="1">
      <c r="A14" s="84" t="s">
        <v>61</v>
      </c>
      <c r="B14" s="85" t="s">
        <v>11</v>
      </c>
      <c r="C14" s="86" t="s">
        <v>114</v>
      </c>
      <c r="D14" s="86" t="s">
        <v>62</v>
      </c>
      <c r="E14" s="86" t="s">
        <v>63</v>
      </c>
      <c r="F14" s="87" t="s">
        <v>64</v>
      </c>
      <c r="G14" s="88" t="s">
        <v>82</v>
      </c>
      <c r="H14" s="88" t="s">
        <v>83</v>
      </c>
    </row>
    <row r="15" spans="1:9" ht="19.5">
      <c r="A15" s="75">
        <v>1</v>
      </c>
      <c r="B15" s="76" t="s">
        <v>91</v>
      </c>
      <c r="C15" s="91"/>
      <c r="D15" s="77">
        <v>25</v>
      </c>
      <c r="E15" s="78">
        <v>9</v>
      </c>
      <c r="F15" s="79" t="s">
        <v>145</v>
      </c>
      <c r="G15" s="80">
        <v>51</v>
      </c>
      <c r="H15" s="80">
        <v>9</v>
      </c>
      <c r="I15" s="113" t="s">
        <v>156</v>
      </c>
    </row>
    <row r="16" spans="1:9" ht="19.5">
      <c r="A16" s="70">
        <f>A15+1</f>
        <v>2</v>
      </c>
      <c r="B16" s="83" t="s">
        <v>87</v>
      </c>
      <c r="C16" s="93" t="s">
        <v>74</v>
      </c>
      <c r="D16" s="72">
        <f>8*3+0*1+1*0</f>
        <v>24</v>
      </c>
      <c r="E16" s="73">
        <v>9</v>
      </c>
      <c r="F16" s="90" t="s">
        <v>100</v>
      </c>
      <c r="G16" s="74">
        <f>46+4</f>
        <v>50</v>
      </c>
      <c r="H16" s="74">
        <f>18+2</f>
        <v>20</v>
      </c>
      <c r="I16" s="114"/>
    </row>
    <row r="17" spans="1:9" ht="19.5">
      <c r="A17" s="66">
        <f aca="true" t="shared" si="0" ref="A17:A42">A16+1</f>
        <v>3</v>
      </c>
      <c r="B17" s="81" t="s">
        <v>115</v>
      </c>
      <c r="C17" s="92" t="s">
        <v>75</v>
      </c>
      <c r="D17" s="67">
        <f>8*3+0*1+1*0</f>
        <v>24</v>
      </c>
      <c r="E17" s="68">
        <v>9</v>
      </c>
      <c r="F17" s="89" t="s">
        <v>100</v>
      </c>
      <c r="G17" s="69">
        <f>38+2</f>
        <v>40</v>
      </c>
      <c r="H17" s="69">
        <f>5+4</f>
        <v>9</v>
      </c>
      <c r="I17" s="114"/>
    </row>
    <row r="18" spans="1:9" ht="19.5">
      <c r="A18" s="70">
        <f t="shared" si="0"/>
        <v>4</v>
      </c>
      <c r="B18" s="83" t="s">
        <v>86</v>
      </c>
      <c r="C18" s="93"/>
      <c r="D18" s="72">
        <f>7*3+1*1+1*0</f>
        <v>22</v>
      </c>
      <c r="E18" s="73">
        <v>9</v>
      </c>
      <c r="F18" s="90" t="s">
        <v>101</v>
      </c>
      <c r="G18" s="74">
        <f>43+4</f>
        <v>47</v>
      </c>
      <c r="H18" s="74">
        <f>20+0</f>
        <v>20</v>
      </c>
      <c r="I18" s="114"/>
    </row>
    <row r="19" spans="1:9" ht="19.5">
      <c r="A19" s="70">
        <f t="shared" si="0"/>
        <v>5</v>
      </c>
      <c r="B19" s="83" t="s">
        <v>70</v>
      </c>
      <c r="C19" s="93" t="s">
        <v>150</v>
      </c>
      <c r="D19" s="72">
        <f>7*3+0*1+2*0</f>
        <v>21</v>
      </c>
      <c r="E19" s="73">
        <v>9</v>
      </c>
      <c r="F19" s="90" t="s">
        <v>141</v>
      </c>
      <c r="G19" s="74">
        <f>36+5</f>
        <v>41</v>
      </c>
      <c r="H19" s="74">
        <f>19+3</f>
        <v>22</v>
      </c>
      <c r="I19" s="114"/>
    </row>
    <row r="20" spans="1:9" ht="19.5">
      <c r="A20" s="66">
        <f t="shared" si="0"/>
        <v>6</v>
      </c>
      <c r="B20" s="82" t="s">
        <v>96</v>
      </c>
      <c r="C20" s="92" t="s">
        <v>151</v>
      </c>
      <c r="D20" s="67">
        <f>7*3+0*1+2*0</f>
        <v>21</v>
      </c>
      <c r="E20" s="68">
        <v>9</v>
      </c>
      <c r="F20" s="89" t="s">
        <v>141</v>
      </c>
      <c r="G20" s="69">
        <f>33+0</f>
        <v>33</v>
      </c>
      <c r="H20" s="69">
        <f>15+4</f>
        <v>19</v>
      </c>
      <c r="I20" s="114"/>
    </row>
    <row r="21" spans="1:9" ht="19.5">
      <c r="A21" s="75">
        <f t="shared" si="0"/>
        <v>7</v>
      </c>
      <c r="B21" s="76" t="s">
        <v>81</v>
      </c>
      <c r="C21" s="91"/>
      <c r="D21" s="77">
        <v>20</v>
      </c>
      <c r="E21" s="78">
        <v>9</v>
      </c>
      <c r="F21" s="79" t="s">
        <v>105</v>
      </c>
      <c r="G21" s="80">
        <v>31</v>
      </c>
      <c r="H21" s="80">
        <v>20</v>
      </c>
      <c r="I21" s="114"/>
    </row>
    <row r="22" spans="1:9" ht="19.5">
      <c r="A22" s="75">
        <f t="shared" si="0"/>
        <v>8</v>
      </c>
      <c r="B22" s="76" t="s">
        <v>66</v>
      </c>
      <c r="C22" s="91"/>
      <c r="D22" s="77">
        <v>19</v>
      </c>
      <c r="E22" s="78">
        <v>9</v>
      </c>
      <c r="F22" s="79" t="s">
        <v>146</v>
      </c>
      <c r="G22" s="80">
        <v>34</v>
      </c>
      <c r="H22" s="80">
        <v>11</v>
      </c>
      <c r="I22" s="114"/>
    </row>
    <row r="23" spans="1:9" ht="19.5">
      <c r="A23" s="66">
        <f t="shared" si="0"/>
        <v>9</v>
      </c>
      <c r="B23" s="82" t="s">
        <v>68</v>
      </c>
      <c r="C23" s="92"/>
      <c r="D23" s="67">
        <f>6*3+0*1+3*0</f>
        <v>18</v>
      </c>
      <c r="E23" s="68">
        <v>9</v>
      </c>
      <c r="F23" s="89" t="s">
        <v>106</v>
      </c>
      <c r="G23" s="69">
        <f>29+3</f>
        <v>32</v>
      </c>
      <c r="H23" s="69">
        <f>20+5</f>
        <v>25</v>
      </c>
      <c r="I23" s="114"/>
    </row>
    <row r="24" spans="1:9" ht="20.25" thickBot="1">
      <c r="A24" s="75">
        <f t="shared" si="0"/>
        <v>10</v>
      </c>
      <c r="B24" s="76" t="s">
        <v>112</v>
      </c>
      <c r="C24" s="91"/>
      <c r="D24" s="77">
        <v>14</v>
      </c>
      <c r="E24" s="78">
        <v>9</v>
      </c>
      <c r="F24" s="79" t="s">
        <v>108</v>
      </c>
      <c r="G24" s="80">
        <v>17</v>
      </c>
      <c r="H24" s="80">
        <v>21</v>
      </c>
      <c r="I24" s="115"/>
    </row>
    <row r="25" spans="1:10" ht="19.5">
      <c r="A25" s="70">
        <f t="shared" si="0"/>
        <v>11</v>
      </c>
      <c r="B25" s="83" t="s">
        <v>77</v>
      </c>
      <c r="C25" s="93" t="s">
        <v>74</v>
      </c>
      <c r="D25" s="72">
        <f>4*3+1*1+4*0</f>
        <v>13</v>
      </c>
      <c r="E25" s="73">
        <v>9</v>
      </c>
      <c r="F25" s="90" t="s">
        <v>142</v>
      </c>
      <c r="G25" s="74">
        <f>20+1</f>
        <v>21</v>
      </c>
      <c r="H25" s="74">
        <f>18+6</f>
        <v>24</v>
      </c>
      <c r="I25" s="116" t="s">
        <v>157</v>
      </c>
      <c r="J25" s="97"/>
    </row>
    <row r="26" spans="1:9" ht="19.5">
      <c r="A26" s="70">
        <f t="shared" si="0"/>
        <v>12</v>
      </c>
      <c r="B26" s="83" t="s">
        <v>117</v>
      </c>
      <c r="C26" s="93" t="s">
        <v>75</v>
      </c>
      <c r="D26" s="72">
        <f>4*3+1*1+4*0</f>
        <v>13</v>
      </c>
      <c r="E26" s="73">
        <v>9</v>
      </c>
      <c r="F26" s="90" t="s">
        <v>142</v>
      </c>
      <c r="G26" s="74">
        <f>16+5</f>
        <v>21</v>
      </c>
      <c r="H26" s="74">
        <f>22+3</f>
        <v>25</v>
      </c>
      <c r="I26" s="117"/>
    </row>
    <row r="27" spans="1:10" ht="19.5">
      <c r="A27" s="70">
        <f t="shared" si="0"/>
        <v>13</v>
      </c>
      <c r="B27" s="83" t="s">
        <v>80</v>
      </c>
      <c r="C27" s="93" t="s">
        <v>74</v>
      </c>
      <c r="D27" s="72">
        <f>3*3+3*1+3*0</f>
        <v>12</v>
      </c>
      <c r="E27" s="73">
        <v>9</v>
      </c>
      <c r="F27" s="90" t="s">
        <v>149</v>
      </c>
      <c r="G27" s="74">
        <f>12+3</f>
        <v>15</v>
      </c>
      <c r="H27" s="74">
        <f>14+1</f>
        <v>15</v>
      </c>
      <c r="I27" s="117"/>
      <c r="J27" s="97"/>
    </row>
    <row r="28" spans="1:9" ht="19.5">
      <c r="A28" s="70">
        <f t="shared" si="0"/>
        <v>14</v>
      </c>
      <c r="B28" s="83" t="s">
        <v>98</v>
      </c>
      <c r="C28" s="93" t="s">
        <v>153</v>
      </c>
      <c r="D28" s="72">
        <f>4*3+0*1+5*0</f>
        <v>12</v>
      </c>
      <c r="E28" s="73">
        <v>9</v>
      </c>
      <c r="F28" s="90" t="s">
        <v>143</v>
      </c>
      <c r="G28" s="74">
        <f>21+2</f>
        <v>23</v>
      </c>
      <c r="H28" s="74">
        <f>19+0</f>
        <v>19</v>
      </c>
      <c r="I28" s="117"/>
    </row>
    <row r="29" spans="1:10" ht="19.5">
      <c r="A29" s="66">
        <f t="shared" si="0"/>
        <v>15</v>
      </c>
      <c r="B29" s="81" t="s">
        <v>116</v>
      </c>
      <c r="C29" s="92" t="s">
        <v>152</v>
      </c>
      <c r="D29" s="67">
        <f>4*3+0*1+5*0</f>
        <v>12</v>
      </c>
      <c r="E29" s="68">
        <v>9</v>
      </c>
      <c r="F29" s="89" t="s">
        <v>143</v>
      </c>
      <c r="G29" s="69">
        <f>18+6</f>
        <v>24</v>
      </c>
      <c r="H29" s="69">
        <f>22+1</f>
        <v>23</v>
      </c>
      <c r="I29" s="117"/>
      <c r="J29" s="99"/>
    </row>
    <row r="30" spans="1:9" ht="19.5">
      <c r="A30" s="75">
        <f t="shared" si="0"/>
        <v>16</v>
      </c>
      <c r="B30" s="76" t="s">
        <v>111</v>
      </c>
      <c r="C30" s="91" t="s">
        <v>72</v>
      </c>
      <c r="D30" s="77">
        <v>10</v>
      </c>
      <c r="E30" s="78">
        <v>9</v>
      </c>
      <c r="F30" s="79" t="s">
        <v>102</v>
      </c>
      <c r="G30" s="80">
        <v>10</v>
      </c>
      <c r="H30" s="80">
        <v>17</v>
      </c>
      <c r="I30" s="117"/>
    </row>
    <row r="31" spans="1:9" ht="19.5">
      <c r="A31" s="75">
        <f t="shared" si="0"/>
        <v>17</v>
      </c>
      <c r="B31" s="76" t="s">
        <v>92</v>
      </c>
      <c r="C31" s="91" t="s">
        <v>79</v>
      </c>
      <c r="D31" s="77">
        <v>10</v>
      </c>
      <c r="E31" s="78">
        <v>9</v>
      </c>
      <c r="F31" s="79" t="s">
        <v>102</v>
      </c>
      <c r="G31" s="80">
        <v>16</v>
      </c>
      <c r="H31" s="80">
        <v>27</v>
      </c>
      <c r="I31" s="117"/>
    </row>
    <row r="32" spans="1:9" ht="19.5">
      <c r="A32" s="75">
        <f t="shared" si="0"/>
        <v>18</v>
      </c>
      <c r="B32" s="76" t="s">
        <v>94</v>
      </c>
      <c r="C32" s="91" t="s">
        <v>73</v>
      </c>
      <c r="D32" s="77">
        <v>10</v>
      </c>
      <c r="E32" s="78">
        <v>9</v>
      </c>
      <c r="F32" s="79" t="s">
        <v>102</v>
      </c>
      <c r="G32" s="80">
        <v>20</v>
      </c>
      <c r="H32" s="80">
        <v>28</v>
      </c>
      <c r="I32" s="117"/>
    </row>
    <row r="33" spans="1:9" ht="20.25" thickBot="1">
      <c r="A33" s="75">
        <f t="shared" si="0"/>
        <v>19</v>
      </c>
      <c r="B33" s="76" t="s">
        <v>113</v>
      </c>
      <c r="C33" s="91"/>
      <c r="D33" s="77">
        <v>9</v>
      </c>
      <c r="E33" s="78">
        <v>9</v>
      </c>
      <c r="F33" s="79" t="s">
        <v>107</v>
      </c>
      <c r="G33" s="80">
        <v>21</v>
      </c>
      <c r="H33" s="80">
        <v>28</v>
      </c>
      <c r="I33" s="118"/>
    </row>
    <row r="34" spans="1:10" ht="19.5">
      <c r="A34" s="66">
        <f t="shared" si="0"/>
        <v>20</v>
      </c>
      <c r="B34" s="81" t="s">
        <v>90</v>
      </c>
      <c r="C34" s="92" t="s">
        <v>84</v>
      </c>
      <c r="D34" s="67">
        <f>2*3+2*1+5*0</f>
        <v>8</v>
      </c>
      <c r="E34" s="68">
        <v>9</v>
      </c>
      <c r="F34" s="89" t="s">
        <v>103</v>
      </c>
      <c r="G34" s="69">
        <f>16+3</f>
        <v>19</v>
      </c>
      <c r="H34" s="69">
        <f>29+5</f>
        <v>34</v>
      </c>
      <c r="I34" s="119" t="s">
        <v>158</v>
      </c>
      <c r="J34" s="99"/>
    </row>
    <row r="35" spans="1:10" ht="19.5">
      <c r="A35" s="66">
        <f t="shared" si="0"/>
        <v>21</v>
      </c>
      <c r="B35" s="82" t="s">
        <v>95</v>
      </c>
      <c r="C35" s="92" t="s">
        <v>123</v>
      </c>
      <c r="D35" s="67">
        <f>2*3+2*1+5*0</f>
        <v>8</v>
      </c>
      <c r="E35" s="68">
        <v>9</v>
      </c>
      <c r="F35" s="89" t="s">
        <v>103</v>
      </c>
      <c r="G35" s="69">
        <f>28+1</f>
        <v>29</v>
      </c>
      <c r="H35" s="69">
        <f>26+3</f>
        <v>29</v>
      </c>
      <c r="I35" s="120"/>
      <c r="J35" s="97"/>
    </row>
    <row r="36" spans="1:10" ht="19.5">
      <c r="A36" s="66">
        <f t="shared" si="0"/>
        <v>22</v>
      </c>
      <c r="B36" s="81" t="s">
        <v>97</v>
      </c>
      <c r="C36" s="92" t="s">
        <v>71</v>
      </c>
      <c r="D36" s="67">
        <f>2*3+2*1+5*0</f>
        <v>8</v>
      </c>
      <c r="E36" s="68">
        <v>9</v>
      </c>
      <c r="F36" s="89" t="s">
        <v>103</v>
      </c>
      <c r="G36" s="69">
        <f>15+0</f>
        <v>15</v>
      </c>
      <c r="H36" s="69">
        <f>24+2</f>
        <v>26</v>
      </c>
      <c r="I36" s="120"/>
      <c r="J36" s="99"/>
    </row>
    <row r="37" spans="1:9" ht="19.5">
      <c r="A37" s="70">
        <f t="shared" si="0"/>
        <v>23</v>
      </c>
      <c r="B37" s="83" t="s">
        <v>93</v>
      </c>
      <c r="C37" s="93" t="s">
        <v>85</v>
      </c>
      <c r="D37" s="72">
        <f>2*3+2*1+5*0</f>
        <v>8</v>
      </c>
      <c r="E37" s="73">
        <v>9</v>
      </c>
      <c r="F37" s="90" t="s">
        <v>103</v>
      </c>
      <c r="G37" s="74">
        <f>21+3</f>
        <v>24</v>
      </c>
      <c r="H37" s="74">
        <f>37+2</f>
        <v>39</v>
      </c>
      <c r="I37" s="120"/>
    </row>
    <row r="38" spans="1:10" ht="19.5">
      <c r="A38" s="66">
        <f t="shared" si="0"/>
        <v>24</v>
      </c>
      <c r="B38" s="81" t="s">
        <v>88</v>
      </c>
      <c r="C38" s="92" t="s">
        <v>154</v>
      </c>
      <c r="D38" s="67">
        <f>1*3+3*1+5*0</f>
        <v>6</v>
      </c>
      <c r="E38" s="68">
        <v>9</v>
      </c>
      <c r="F38" s="89" t="s">
        <v>122</v>
      </c>
      <c r="G38" s="69">
        <f>13+2</f>
        <v>15</v>
      </c>
      <c r="H38" s="69">
        <f>19+3</f>
        <v>22</v>
      </c>
      <c r="I38" s="120"/>
      <c r="J38" s="99"/>
    </row>
    <row r="39" spans="1:9" ht="19.5">
      <c r="A39" s="75">
        <f t="shared" si="0"/>
        <v>25</v>
      </c>
      <c r="B39" s="76" t="s">
        <v>69</v>
      </c>
      <c r="C39" s="91" t="s">
        <v>155</v>
      </c>
      <c r="D39" s="77">
        <v>6</v>
      </c>
      <c r="E39" s="78">
        <v>9</v>
      </c>
      <c r="F39" s="79" t="s">
        <v>122</v>
      </c>
      <c r="G39" s="80">
        <v>14</v>
      </c>
      <c r="H39" s="80">
        <v>33</v>
      </c>
      <c r="I39" s="120"/>
    </row>
    <row r="40" spans="1:9" ht="19.5">
      <c r="A40" s="75">
        <f t="shared" si="0"/>
        <v>26</v>
      </c>
      <c r="B40" s="76" t="s">
        <v>67</v>
      </c>
      <c r="C40" s="91"/>
      <c r="D40" s="77">
        <v>5</v>
      </c>
      <c r="E40" s="78">
        <v>9</v>
      </c>
      <c r="F40" s="79" t="s">
        <v>169</v>
      </c>
      <c r="G40" s="80">
        <v>19</v>
      </c>
      <c r="H40" s="80">
        <v>39</v>
      </c>
      <c r="I40" s="120"/>
    </row>
    <row r="41" spans="1:10" ht="19.5">
      <c r="A41" s="66">
        <f t="shared" si="0"/>
        <v>27</v>
      </c>
      <c r="B41" s="81" t="s">
        <v>89</v>
      </c>
      <c r="C41" s="92"/>
      <c r="D41" s="67">
        <f>1*3+1*1+7*0</f>
        <v>4</v>
      </c>
      <c r="E41" s="68">
        <v>9</v>
      </c>
      <c r="F41" s="89" t="s">
        <v>104</v>
      </c>
      <c r="G41" s="69">
        <f>8+3</f>
        <v>11</v>
      </c>
      <c r="H41" s="69">
        <f>38+1</f>
        <v>39</v>
      </c>
      <c r="I41" s="120"/>
      <c r="J41" s="99"/>
    </row>
    <row r="42" spans="1:10" ht="20.25" thickBot="1">
      <c r="A42" s="70">
        <f t="shared" si="0"/>
        <v>28</v>
      </c>
      <c r="B42" s="83" t="s">
        <v>118</v>
      </c>
      <c r="C42" s="93"/>
      <c r="D42" s="72">
        <f>0*3+0*1+9*0</f>
        <v>0</v>
      </c>
      <c r="E42" s="73">
        <v>9</v>
      </c>
      <c r="F42" s="90" t="s">
        <v>144</v>
      </c>
      <c r="G42" s="74">
        <f>8+1</f>
        <v>9</v>
      </c>
      <c r="H42" s="74">
        <f>56+3</f>
        <v>59</v>
      </c>
      <c r="I42" s="121"/>
      <c r="J42" s="97"/>
    </row>
    <row r="45" spans="1:3" ht="19.5">
      <c r="A45" s="104" t="s">
        <v>162</v>
      </c>
      <c r="B45" s="104"/>
      <c r="C45" s="105"/>
    </row>
    <row r="46" spans="1:3" ht="19.5">
      <c r="A46" s="106" t="s">
        <v>163</v>
      </c>
      <c r="B46" s="106"/>
      <c r="C46" s="107"/>
    </row>
    <row r="47" spans="1:3" ht="19.5">
      <c r="A47" s="108" t="s">
        <v>164</v>
      </c>
      <c r="B47" s="108"/>
      <c r="C47" s="109"/>
    </row>
    <row r="50" spans="1:3" ht="19.5">
      <c r="A50" s="76" t="s">
        <v>119</v>
      </c>
      <c r="B50" s="76"/>
      <c r="C50" s="100"/>
    </row>
    <row r="51" spans="1:3" ht="19.5">
      <c r="A51" s="81" t="s">
        <v>120</v>
      </c>
      <c r="B51" s="81"/>
      <c r="C51" s="101"/>
    </row>
    <row r="52" spans="1:3" ht="19.5">
      <c r="A52" s="83" t="s">
        <v>121</v>
      </c>
      <c r="B52" s="83"/>
      <c r="C52" s="102"/>
    </row>
    <row r="54" ht="12.75">
      <c r="A54" s="103"/>
    </row>
    <row r="55" ht="12.75">
      <c r="A55" s="95" t="s">
        <v>165</v>
      </c>
    </row>
    <row r="56" ht="12.75">
      <c r="A56" s="103" t="s">
        <v>166</v>
      </c>
    </row>
    <row r="57" ht="12.75">
      <c r="A57" s="103" t="s">
        <v>167</v>
      </c>
    </row>
    <row r="58" ht="12.75">
      <c r="A58" s="103" t="s">
        <v>168</v>
      </c>
    </row>
    <row r="60" ht="12.75">
      <c r="A60" s="95" t="s">
        <v>159</v>
      </c>
    </row>
    <row r="61" ht="12.75">
      <c r="A61" s="103" t="s">
        <v>160</v>
      </c>
    </row>
    <row r="62" ht="12.75">
      <c r="A62" s="103" t="s">
        <v>161</v>
      </c>
    </row>
  </sheetData>
  <sheetProtection/>
  <mergeCells count="6">
    <mergeCell ref="A11:H11"/>
    <mergeCell ref="A12:H12"/>
    <mergeCell ref="A13:H13"/>
    <mergeCell ref="I15:I24"/>
    <mergeCell ref="I25:I33"/>
    <mergeCell ref="I34:I4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44"/>
  <dimension ref="A11:J60"/>
  <sheetViews>
    <sheetView tabSelected="1" zoomScale="90" zoomScaleNormal="90" zoomScalePageLayoutView="0" workbookViewId="0" topLeftCell="A20">
      <selection activeCell="E76" sqref="E76"/>
    </sheetView>
  </sheetViews>
  <sheetFormatPr defaultColWidth="9.140625" defaultRowHeight="12.75"/>
  <cols>
    <col min="1" max="1" width="5.7109375" style="12" customWidth="1"/>
    <col min="2" max="2" width="35.7109375" style="0" customWidth="1"/>
    <col min="3" max="3" width="16.7109375" style="0" customWidth="1"/>
    <col min="4" max="5" width="5.7109375" style="0" customWidth="1"/>
    <col min="6" max="6" width="11.7109375" style="0" customWidth="1"/>
    <col min="7" max="7" width="6.7109375" style="0" customWidth="1"/>
    <col min="8" max="8" width="6.57421875" style="0" customWidth="1"/>
  </cols>
  <sheetData>
    <row r="11" spans="1:8" ht="28.5">
      <c r="A11" s="110" t="s">
        <v>110</v>
      </c>
      <c r="B11" s="110"/>
      <c r="C11" s="110"/>
      <c r="D11" s="110"/>
      <c r="E11" s="110"/>
      <c r="F11" s="110"/>
      <c r="G11" s="110"/>
      <c r="H11" s="110"/>
    </row>
    <row r="12" spans="1:8" ht="33.75">
      <c r="A12" s="111" t="s">
        <v>109</v>
      </c>
      <c r="B12" s="111"/>
      <c r="C12" s="111"/>
      <c r="D12" s="111"/>
      <c r="E12" s="111"/>
      <c r="F12" s="111"/>
      <c r="G12" s="111"/>
      <c r="H12" s="111"/>
    </row>
    <row r="13" spans="1:8" ht="33.75">
      <c r="A13" s="65"/>
      <c r="B13" s="65" t="s">
        <v>60</v>
      </c>
      <c r="C13" s="65"/>
      <c r="D13" s="65"/>
      <c r="E13" s="65"/>
      <c r="F13" s="65"/>
      <c r="G13" s="65"/>
      <c r="H13" s="65"/>
    </row>
    <row r="14" spans="1:8" ht="20.25">
      <c r="A14" s="84" t="s">
        <v>61</v>
      </c>
      <c r="B14" s="85" t="s">
        <v>11</v>
      </c>
      <c r="C14" s="86" t="s">
        <v>114</v>
      </c>
      <c r="D14" s="86" t="s">
        <v>62</v>
      </c>
      <c r="E14" s="86" t="s">
        <v>63</v>
      </c>
      <c r="F14" s="87" t="s">
        <v>64</v>
      </c>
      <c r="G14" s="88" t="s">
        <v>82</v>
      </c>
      <c r="H14" s="88" t="s">
        <v>83</v>
      </c>
    </row>
    <row r="15" spans="1:8" ht="19.5">
      <c r="A15" s="75">
        <v>1</v>
      </c>
      <c r="B15" s="76" t="s">
        <v>91</v>
      </c>
      <c r="C15" s="91"/>
      <c r="D15" s="77">
        <v>25</v>
      </c>
      <c r="E15" s="78">
        <v>9</v>
      </c>
      <c r="F15" s="79" t="s">
        <v>145</v>
      </c>
      <c r="G15" s="80">
        <v>51</v>
      </c>
      <c r="H15" s="80">
        <v>9</v>
      </c>
    </row>
    <row r="16" spans="1:8" ht="19.5">
      <c r="A16" s="75">
        <v>2</v>
      </c>
      <c r="B16" s="76" t="s">
        <v>81</v>
      </c>
      <c r="C16" s="91"/>
      <c r="D16" s="77">
        <v>20</v>
      </c>
      <c r="E16" s="78">
        <v>9</v>
      </c>
      <c r="F16" s="79" t="s">
        <v>105</v>
      </c>
      <c r="G16" s="80">
        <v>31</v>
      </c>
      <c r="H16" s="80">
        <v>20</v>
      </c>
    </row>
    <row r="17" spans="1:8" ht="19.5">
      <c r="A17" s="75">
        <v>3</v>
      </c>
      <c r="B17" s="76" t="s">
        <v>66</v>
      </c>
      <c r="C17" s="91"/>
      <c r="D17" s="77">
        <v>19</v>
      </c>
      <c r="E17" s="78">
        <v>9</v>
      </c>
      <c r="F17" s="79" t="s">
        <v>146</v>
      </c>
      <c r="G17" s="80">
        <v>34</v>
      </c>
      <c r="H17" s="80">
        <v>11</v>
      </c>
    </row>
    <row r="18" spans="1:8" ht="19.5">
      <c r="A18" s="75">
        <v>4</v>
      </c>
      <c r="B18" s="76" t="s">
        <v>112</v>
      </c>
      <c r="C18" s="91"/>
      <c r="D18" s="77">
        <v>14</v>
      </c>
      <c r="E18" s="78">
        <v>9</v>
      </c>
      <c r="F18" s="79" t="s">
        <v>108</v>
      </c>
      <c r="G18" s="80">
        <v>17</v>
      </c>
      <c r="H18" s="80">
        <v>21</v>
      </c>
    </row>
    <row r="19" spans="1:8" ht="19.5">
      <c r="A19" s="75">
        <v>5</v>
      </c>
      <c r="B19" s="76" t="s">
        <v>111</v>
      </c>
      <c r="C19" s="91" t="s">
        <v>72</v>
      </c>
      <c r="D19" s="77">
        <v>10</v>
      </c>
      <c r="E19" s="78">
        <v>9</v>
      </c>
      <c r="F19" s="79" t="s">
        <v>102</v>
      </c>
      <c r="G19" s="80">
        <v>10</v>
      </c>
      <c r="H19" s="80">
        <v>17</v>
      </c>
    </row>
    <row r="20" spans="1:8" ht="19.5">
      <c r="A20" s="75">
        <v>6</v>
      </c>
      <c r="B20" s="76" t="s">
        <v>92</v>
      </c>
      <c r="C20" s="91" t="s">
        <v>79</v>
      </c>
      <c r="D20" s="77">
        <v>10</v>
      </c>
      <c r="E20" s="78">
        <v>9</v>
      </c>
      <c r="F20" s="79" t="s">
        <v>102</v>
      </c>
      <c r="G20" s="80">
        <v>16</v>
      </c>
      <c r="H20" s="80">
        <v>27</v>
      </c>
    </row>
    <row r="21" spans="1:8" ht="19.5">
      <c r="A21" s="75">
        <v>7</v>
      </c>
      <c r="B21" s="76" t="s">
        <v>94</v>
      </c>
      <c r="C21" s="91" t="s">
        <v>73</v>
      </c>
      <c r="D21" s="77">
        <v>10</v>
      </c>
      <c r="E21" s="78">
        <v>9</v>
      </c>
      <c r="F21" s="79" t="s">
        <v>102</v>
      </c>
      <c r="G21" s="80">
        <v>20</v>
      </c>
      <c r="H21" s="80">
        <v>28</v>
      </c>
    </row>
    <row r="22" spans="1:8" ht="19.5">
      <c r="A22" s="75">
        <v>8</v>
      </c>
      <c r="B22" s="76" t="s">
        <v>113</v>
      </c>
      <c r="C22" s="91"/>
      <c r="D22" s="77">
        <v>9</v>
      </c>
      <c r="E22" s="78">
        <v>9</v>
      </c>
      <c r="F22" s="79" t="s">
        <v>107</v>
      </c>
      <c r="G22" s="80">
        <v>21</v>
      </c>
      <c r="H22" s="80">
        <v>28</v>
      </c>
    </row>
    <row r="23" spans="1:8" ht="19.5">
      <c r="A23" s="75">
        <v>9</v>
      </c>
      <c r="B23" s="76" t="s">
        <v>69</v>
      </c>
      <c r="C23" s="91"/>
      <c r="D23" s="77">
        <v>6</v>
      </c>
      <c r="E23" s="78">
        <v>9</v>
      </c>
      <c r="F23" s="79" t="s">
        <v>122</v>
      </c>
      <c r="G23" s="80">
        <v>14</v>
      </c>
      <c r="H23" s="80">
        <v>33</v>
      </c>
    </row>
    <row r="24" spans="1:8" ht="19.5">
      <c r="A24" s="75">
        <v>10</v>
      </c>
      <c r="B24" s="76" t="s">
        <v>67</v>
      </c>
      <c r="C24" s="91"/>
      <c r="D24" s="77">
        <v>5</v>
      </c>
      <c r="E24" s="78">
        <v>9</v>
      </c>
      <c r="F24" s="79" t="s">
        <v>169</v>
      </c>
      <c r="G24" s="80">
        <v>19</v>
      </c>
      <c r="H24" s="80">
        <v>39</v>
      </c>
    </row>
    <row r="25" spans="1:8" ht="19.5">
      <c r="A25" s="59"/>
      <c r="B25" s="64"/>
      <c r="C25" s="64"/>
      <c r="D25" s="60"/>
      <c r="E25" s="61"/>
      <c r="F25" s="62"/>
      <c r="G25" s="62"/>
      <c r="H25" s="62"/>
    </row>
    <row r="26" spans="1:8" ht="33.75">
      <c r="A26" s="66"/>
      <c r="B26" s="94" t="s">
        <v>65</v>
      </c>
      <c r="C26" s="94"/>
      <c r="D26" s="67"/>
      <c r="E26" s="68"/>
      <c r="F26" s="69"/>
      <c r="G26" s="69"/>
      <c r="H26" s="69"/>
    </row>
    <row r="27" spans="1:8" ht="20.25">
      <c r="A27" s="84" t="s">
        <v>61</v>
      </c>
      <c r="B27" s="85" t="s">
        <v>11</v>
      </c>
      <c r="C27" s="86" t="s">
        <v>114</v>
      </c>
      <c r="D27" s="86" t="s">
        <v>62</v>
      </c>
      <c r="E27" s="86" t="s">
        <v>63</v>
      </c>
      <c r="F27" s="87" t="s">
        <v>64</v>
      </c>
      <c r="G27" s="88" t="s">
        <v>82</v>
      </c>
      <c r="H27" s="88" t="s">
        <v>83</v>
      </c>
    </row>
    <row r="28" spans="1:8" ht="19.5">
      <c r="A28" s="66">
        <v>1</v>
      </c>
      <c r="B28" s="81" t="s">
        <v>115</v>
      </c>
      <c r="C28" s="92"/>
      <c r="D28" s="67">
        <f>8*3+0*1+1*0</f>
        <v>24</v>
      </c>
      <c r="E28" s="68">
        <v>9</v>
      </c>
      <c r="F28" s="89" t="s">
        <v>100</v>
      </c>
      <c r="G28" s="69">
        <f>38+2</f>
        <v>40</v>
      </c>
      <c r="H28" s="69">
        <f>5+4</f>
        <v>9</v>
      </c>
    </row>
    <row r="29" spans="1:8" ht="19.5">
      <c r="A29" s="66">
        <v>2</v>
      </c>
      <c r="B29" s="82" t="s">
        <v>96</v>
      </c>
      <c r="C29" s="92"/>
      <c r="D29" s="67">
        <f>7*3+0*1+2*0</f>
        <v>21</v>
      </c>
      <c r="E29" s="68">
        <v>9</v>
      </c>
      <c r="F29" s="89" t="s">
        <v>141</v>
      </c>
      <c r="G29" s="69">
        <f>33+0</f>
        <v>33</v>
      </c>
      <c r="H29" s="69">
        <f>15+4</f>
        <v>19</v>
      </c>
    </row>
    <row r="30" spans="1:8" ht="19.5">
      <c r="A30" s="66">
        <v>3</v>
      </c>
      <c r="B30" s="82" t="s">
        <v>68</v>
      </c>
      <c r="C30" s="92"/>
      <c r="D30" s="67">
        <f>6*3+0*1+3*0</f>
        <v>18</v>
      </c>
      <c r="E30" s="68">
        <v>9</v>
      </c>
      <c r="F30" s="89" t="s">
        <v>106</v>
      </c>
      <c r="G30" s="69">
        <f>29+3</f>
        <v>32</v>
      </c>
      <c r="H30" s="69">
        <f>20+5</f>
        <v>25</v>
      </c>
    </row>
    <row r="31" spans="1:10" ht="19.5">
      <c r="A31" s="66">
        <v>4</v>
      </c>
      <c r="B31" s="81" t="s">
        <v>116</v>
      </c>
      <c r="C31" s="92"/>
      <c r="D31" s="67">
        <f>4*3+0*1+5*0</f>
        <v>12</v>
      </c>
      <c r="E31" s="68">
        <v>9</v>
      </c>
      <c r="F31" s="89" t="s">
        <v>143</v>
      </c>
      <c r="G31" s="69">
        <f>18+6</f>
        <v>24</v>
      </c>
      <c r="H31" s="69">
        <f>22+1</f>
        <v>23</v>
      </c>
      <c r="I31" s="97"/>
      <c r="J31" s="99"/>
    </row>
    <row r="32" spans="1:10" ht="19.5">
      <c r="A32" s="66">
        <v>5</v>
      </c>
      <c r="B32" s="81" t="s">
        <v>90</v>
      </c>
      <c r="C32" s="92" t="s">
        <v>84</v>
      </c>
      <c r="D32" s="67">
        <f>2*3+2*1+5*0</f>
        <v>8</v>
      </c>
      <c r="E32" s="68">
        <v>9</v>
      </c>
      <c r="F32" s="89" t="s">
        <v>103</v>
      </c>
      <c r="G32" s="69">
        <f>16+3</f>
        <v>19</v>
      </c>
      <c r="H32" s="69">
        <f>29+5</f>
        <v>34</v>
      </c>
      <c r="I32" s="97"/>
      <c r="J32" s="99"/>
    </row>
    <row r="33" spans="1:10" ht="19.5">
      <c r="A33" s="66">
        <v>6</v>
      </c>
      <c r="B33" s="82" t="s">
        <v>95</v>
      </c>
      <c r="C33" s="92" t="s">
        <v>123</v>
      </c>
      <c r="D33" s="67">
        <f>2*3+2*1+5*0</f>
        <v>8</v>
      </c>
      <c r="E33" s="68">
        <v>9</v>
      </c>
      <c r="F33" s="89" t="s">
        <v>103</v>
      </c>
      <c r="G33" s="69">
        <f>28+1</f>
        <v>29</v>
      </c>
      <c r="H33" s="69">
        <f>26+3</f>
        <v>29</v>
      </c>
      <c r="I33" s="97"/>
      <c r="J33" s="97"/>
    </row>
    <row r="34" spans="1:10" ht="19.5">
      <c r="A34" s="66">
        <v>7</v>
      </c>
      <c r="B34" s="81" t="s">
        <v>97</v>
      </c>
      <c r="C34" s="92" t="s">
        <v>71</v>
      </c>
      <c r="D34" s="67">
        <f>2*3+2*1+5*0</f>
        <v>8</v>
      </c>
      <c r="E34" s="68">
        <v>9</v>
      </c>
      <c r="F34" s="89" t="s">
        <v>103</v>
      </c>
      <c r="G34" s="69">
        <f>15+0</f>
        <v>15</v>
      </c>
      <c r="H34" s="69">
        <f>24+2</f>
        <v>26</v>
      </c>
      <c r="I34" s="97"/>
      <c r="J34" s="99"/>
    </row>
    <row r="35" spans="1:10" ht="19.5">
      <c r="A35" s="66">
        <v>8</v>
      </c>
      <c r="B35" s="81" t="s">
        <v>88</v>
      </c>
      <c r="C35" s="92"/>
      <c r="D35" s="67">
        <f>1*3+3*1+5*0</f>
        <v>6</v>
      </c>
      <c r="E35" s="68">
        <v>9</v>
      </c>
      <c r="F35" s="89" t="s">
        <v>122</v>
      </c>
      <c r="G35" s="69">
        <f>13+2</f>
        <v>15</v>
      </c>
      <c r="H35" s="69">
        <f>19+3</f>
        <v>22</v>
      </c>
      <c r="I35" s="97"/>
      <c r="J35" s="99"/>
    </row>
    <row r="36" spans="1:10" ht="19.5">
      <c r="A36" s="66">
        <v>9</v>
      </c>
      <c r="B36" s="81" t="s">
        <v>89</v>
      </c>
      <c r="C36" s="92"/>
      <c r="D36" s="67">
        <f>1*3+1*1+7*0</f>
        <v>4</v>
      </c>
      <c r="E36" s="68">
        <v>9</v>
      </c>
      <c r="F36" s="89" t="s">
        <v>104</v>
      </c>
      <c r="G36" s="69">
        <f>8+3</f>
        <v>11</v>
      </c>
      <c r="H36" s="69">
        <f>38+1</f>
        <v>39</v>
      </c>
      <c r="I36" s="97"/>
      <c r="J36" s="99"/>
    </row>
    <row r="37" spans="1:8" ht="19.5">
      <c r="A37" s="59"/>
      <c r="B37" s="64"/>
      <c r="C37" s="64"/>
      <c r="D37" s="60"/>
      <c r="E37" s="63"/>
      <c r="F37" s="62"/>
      <c r="G37" s="62"/>
      <c r="H37" s="62"/>
    </row>
    <row r="38" spans="1:8" ht="33.75">
      <c r="A38" s="70"/>
      <c r="B38" s="71" t="s">
        <v>78</v>
      </c>
      <c r="C38" s="71"/>
      <c r="D38" s="72"/>
      <c r="E38" s="73"/>
      <c r="F38" s="74"/>
      <c r="G38" s="74"/>
      <c r="H38" s="74"/>
    </row>
    <row r="39" spans="1:8" ht="20.25">
      <c r="A39" s="84" t="s">
        <v>61</v>
      </c>
      <c r="B39" s="85" t="s">
        <v>11</v>
      </c>
      <c r="C39" s="86" t="s">
        <v>99</v>
      </c>
      <c r="D39" s="86" t="s">
        <v>62</v>
      </c>
      <c r="E39" s="86" t="s">
        <v>63</v>
      </c>
      <c r="F39" s="87" t="s">
        <v>64</v>
      </c>
      <c r="G39" s="88" t="s">
        <v>82</v>
      </c>
      <c r="H39" s="88" t="s">
        <v>83</v>
      </c>
    </row>
    <row r="40" spans="1:8" ht="19.5">
      <c r="A40" s="70">
        <v>1</v>
      </c>
      <c r="B40" s="83" t="s">
        <v>87</v>
      </c>
      <c r="C40" s="93"/>
      <c r="D40" s="72">
        <f>8*3+0*1+1*0</f>
        <v>24</v>
      </c>
      <c r="E40" s="73">
        <v>9</v>
      </c>
      <c r="F40" s="90" t="s">
        <v>100</v>
      </c>
      <c r="G40" s="74">
        <f>46+4</f>
        <v>50</v>
      </c>
      <c r="H40" s="74">
        <f>18+2</f>
        <v>20</v>
      </c>
    </row>
    <row r="41" spans="1:8" ht="19.5">
      <c r="A41" s="70">
        <v>2</v>
      </c>
      <c r="B41" s="83" t="s">
        <v>86</v>
      </c>
      <c r="C41" s="93"/>
      <c r="D41" s="72">
        <f>7*3+1*1+1*0</f>
        <v>22</v>
      </c>
      <c r="E41" s="73">
        <v>9</v>
      </c>
      <c r="F41" s="90" t="s">
        <v>101</v>
      </c>
      <c r="G41" s="74">
        <f>43+4</f>
        <v>47</v>
      </c>
      <c r="H41" s="74">
        <f>20+0</f>
        <v>20</v>
      </c>
    </row>
    <row r="42" spans="1:8" ht="19.5">
      <c r="A42" s="70">
        <v>3</v>
      </c>
      <c r="B42" s="83" t="s">
        <v>70</v>
      </c>
      <c r="C42" s="93"/>
      <c r="D42" s="72">
        <f>7*3+0*1+2*0</f>
        <v>21</v>
      </c>
      <c r="E42" s="73">
        <v>9</v>
      </c>
      <c r="F42" s="90" t="s">
        <v>141</v>
      </c>
      <c r="G42" s="74">
        <f>36+5</f>
        <v>41</v>
      </c>
      <c r="H42" s="74">
        <f>19+3</f>
        <v>22</v>
      </c>
    </row>
    <row r="43" spans="1:10" ht="19.5">
      <c r="A43" s="70">
        <v>4</v>
      </c>
      <c r="B43" s="83" t="s">
        <v>77</v>
      </c>
      <c r="C43" s="93" t="s">
        <v>74</v>
      </c>
      <c r="D43" s="72">
        <f>4*3+1*1+4*0</f>
        <v>13</v>
      </c>
      <c r="E43" s="73">
        <v>9</v>
      </c>
      <c r="F43" s="90" t="s">
        <v>142</v>
      </c>
      <c r="G43" s="74">
        <f>20+1</f>
        <v>21</v>
      </c>
      <c r="H43" s="74">
        <f>18+6</f>
        <v>24</v>
      </c>
      <c r="I43" s="97"/>
      <c r="J43" s="97"/>
    </row>
    <row r="44" spans="1:9" ht="19.5">
      <c r="A44" s="70">
        <v>5</v>
      </c>
      <c r="B44" s="83" t="s">
        <v>117</v>
      </c>
      <c r="C44" s="93" t="s">
        <v>75</v>
      </c>
      <c r="D44" s="72">
        <f>4*3+1*1+4*0</f>
        <v>13</v>
      </c>
      <c r="E44" s="73">
        <v>9</v>
      </c>
      <c r="F44" s="90" t="s">
        <v>142</v>
      </c>
      <c r="G44" s="74">
        <f>16+5</f>
        <v>21</v>
      </c>
      <c r="H44" s="74">
        <f>22+3</f>
        <v>25</v>
      </c>
      <c r="I44" s="97"/>
    </row>
    <row r="45" spans="1:10" ht="19.5">
      <c r="A45" s="70">
        <v>6</v>
      </c>
      <c r="B45" s="83" t="s">
        <v>80</v>
      </c>
      <c r="C45" s="93" t="s">
        <v>74</v>
      </c>
      <c r="D45" s="72">
        <f>3*3+3*1+3*0</f>
        <v>12</v>
      </c>
      <c r="E45" s="73">
        <v>9</v>
      </c>
      <c r="F45" s="90" t="s">
        <v>149</v>
      </c>
      <c r="G45" s="74">
        <f>12+3</f>
        <v>15</v>
      </c>
      <c r="H45" s="74">
        <f>14+1</f>
        <v>15</v>
      </c>
      <c r="I45" s="97"/>
      <c r="J45" s="97"/>
    </row>
    <row r="46" spans="1:9" ht="19.5">
      <c r="A46" s="70">
        <v>7</v>
      </c>
      <c r="B46" s="83" t="s">
        <v>98</v>
      </c>
      <c r="C46" s="93" t="s">
        <v>75</v>
      </c>
      <c r="D46" s="72">
        <f>4*3+0*1+5*0</f>
        <v>12</v>
      </c>
      <c r="E46" s="73">
        <v>9</v>
      </c>
      <c r="F46" s="90" t="s">
        <v>143</v>
      </c>
      <c r="G46" s="74">
        <f>21+2</f>
        <v>23</v>
      </c>
      <c r="H46" s="74">
        <f>19+0</f>
        <v>19</v>
      </c>
      <c r="I46" s="97"/>
    </row>
    <row r="47" spans="1:9" ht="19.5">
      <c r="A47" s="70">
        <v>8</v>
      </c>
      <c r="B47" s="83" t="s">
        <v>93</v>
      </c>
      <c r="C47" s="93"/>
      <c r="D47" s="72">
        <f>2*3+2*1+5*0</f>
        <v>8</v>
      </c>
      <c r="E47" s="73">
        <v>9</v>
      </c>
      <c r="F47" s="90" t="s">
        <v>103</v>
      </c>
      <c r="G47" s="74">
        <f>21+3</f>
        <v>24</v>
      </c>
      <c r="H47" s="74">
        <f>37+2</f>
        <v>39</v>
      </c>
      <c r="I47" s="97"/>
    </row>
    <row r="48" spans="1:10" ht="19.5">
      <c r="A48" s="70">
        <v>9</v>
      </c>
      <c r="B48" s="83" t="s">
        <v>118</v>
      </c>
      <c r="C48" s="93"/>
      <c r="D48" s="72">
        <f>0*3+0*1+9*0</f>
        <v>0</v>
      </c>
      <c r="E48" s="73">
        <v>9</v>
      </c>
      <c r="F48" s="90" t="s">
        <v>144</v>
      </c>
      <c r="G48" s="74">
        <f>8+1</f>
        <v>9</v>
      </c>
      <c r="H48" s="74">
        <f>56+3</f>
        <v>59</v>
      </c>
      <c r="I48" s="97"/>
      <c r="J48" s="97"/>
    </row>
    <row r="51" ht="12.75">
      <c r="A51" s="95" t="s">
        <v>124</v>
      </c>
    </row>
    <row r="52" spans="1:4" ht="12.75">
      <c r="A52" s="96">
        <v>1</v>
      </c>
      <c r="B52" t="s">
        <v>125</v>
      </c>
      <c r="D52" s="98" t="s">
        <v>126</v>
      </c>
    </row>
    <row r="53" spans="1:4" ht="12.75">
      <c r="A53" s="96">
        <v>2</v>
      </c>
      <c r="B53" s="97" t="s">
        <v>127</v>
      </c>
      <c r="D53" s="98" t="s">
        <v>128</v>
      </c>
    </row>
    <row r="54" spans="1:4" ht="12.75">
      <c r="A54" s="96">
        <v>3</v>
      </c>
      <c r="B54" s="97" t="s">
        <v>129</v>
      </c>
      <c r="D54" s="98" t="s">
        <v>130</v>
      </c>
    </row>
    <row r="55" spans="1:4" ht="12.75">
      <c r="A55" s="96">
        <v>4</v>
      </c>
      <c r="B55" s="97" t="s">
        <v>131</v>
      </c>
      <c r="C55" s="97"/>
      <c r="D55" s="98" t="s">
        <v>147</v>
      </c>
    </row>
    <row r="56" spans="1:4" ht="12.75">
      <c r="A56" s="96">
        <v>5</v>
      </c>
      <c r="B56" s="97" t="s">
        <v>132</v>
      </c>
      <c r="C56" s="97"/>
      <c r="D56" s="98" t="s">
        <v>140</v>
      </c>
    </row>
    <row r="57" spans="1:4" ht="12.75">
      <c r="A57" s="96">
        <v>6</v>
      </c>
      <c r="B57" s="97" t="s">
        <v>133</v>
      </c>
      <c r="C57" s="97"/>
      <c r="D57" s="98" t="s">
        <v>148</v>
      </c>
    </row>
    <row r="58" spans="1:4" ht="12.75">
      <c r="A58" s="96">
        <v>7</v>
      </c>
      <c r="B58" s="97" t="s">
        <v>134</v>
      </c>
      <c r="C58" s="97"/>
      <c r="D58" s="98" t="s">
        <v>135</v>
      </c>
    </row>
    <row r="59" spans="1:4" ht="12.75">
      <c r="A59" s="96">
        <v>8</v>
      </c>
      <c r="B59" s="97" t="s">
        <v>136</v>
      </c>
      <c r="C59" s="97"/>
      <c r="D59" s="98" t="s">
        <v>137</v>
      </c>
    </row>
    <row r="60" spans="1:4" ht="12.75">
      <c r="A60" s="96">
        <v>9</v>
      </c>
      <c r="B60" s="97" t="s">
        <v>138</v>
      </c>
      <c r="C60" s="97"/>
      <c r="D60" s="98" t="s">
        <v>139</v>
      </c>
    </row>
  </sheetData>
  <sheetProtection/>
  <mergeCells count="2">
    <mergeCell ref="A11:H11"/>
    <mergeCell ref="A12:H1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W16"/>
  <sheetViews>
    <sheetView zoomScalePageLayoutView="0" workbookViewId="0" topLeftCell="A1">
      <selection activeCell="D2" sqref="D2"/>
    </sheetView>
  </sheetViews>
  <sheetFormatPr defaultColWidth="10.7109375" defaultRowHeight="12.75"/>
  <cols>
    <col min="1" max="1" width="17.8515625" style="12" customWidth="1"/>
    <col min="2" max="2" width="15.00390625" style="12" customWidth="1"/>
    <col min="3" max="3" width="10.7109375" style="12" customWidth="1"/>
    <col min="4" max="5" width="12.140625" style="12" customWidth="1"/>
    <col min="6" max="16384" width="10.7109375" style="12" customWidth="1"/>
  </cols>
  <sheetData>
    <row r="1" ht="13.5" thickBot="1">
      <c r="D1" s="12" t="s">
        <v>10</v>
      </c>
    </row>
    <row r="2" spans="1:23" ht="13.5" thickBot="1">
      <c r="A2" s="10" t="s">
        <v>1</v>
      </c>
      <c r="B2" s="12">
        <v>2</v>
      </c>
      <c r="D2" s="12">
        <v>15</v>
      </c>
      <c r="F2" s="18" t="s">
        <v>11</v>
      </c>
      <c r="G2" s="19" t="s">
        <v>12</v>
      </c>
      <c r="H2" s="125" t="s">
        <v>13</v>
      </c>
      <c r="I2" s="126"/>
      <c r="J2" s="125" t="s">
        <v>14</v>
      </c>
      <c r="K2" s="126"/>
      <c r="L2" s="20" t="s">
        <v>15</v>
      </c>
      <c r="M2" s="22" t="s">
        <v>16</v>
      </c>
      <c r="N2" s="21" t="s">
        <v>17</v>
      </c>
      <c r="O2" s="130" t="s">
        <v>18</v>
      </c>
      <c r="P2" s="131"/>
      <c r="Q2" s="132"/>
      <c r="R2" s="125" t="s">
        <v>19</v>
      </c>
      <c r="S2" s="126"/>
      <c r="T2"/>
      <c r="U2"/>
      <c r="V2" s="125" t="s">
        <v>20</v>
      </c>
      <c r="W2" s="126"/>
    </row>
    <row r="3" spans="1:23" ht="13.5" thickBot="1">
      <c r="A3" s="10" t="s">
        <v>2</v>
      </c>
      <c r="B3" s="12">
        <f>COUNTA(Ομιλος)</f>
        <v>1</v>
      </c>
      <c r="D3" s="12">
        <v>14</v>
      </c>
      <c r="F3" s="23"/>
      <c r="G3" s="24"/>
      <c r="H3" s="24"/>
      <c r="I3" s="24"/>
      <c r="J3" s="25"/>
      <c r="K3" s="24"/>
      <c r="L3" s="24"/>
      <c r="M3" s="24"/>
      <c r="N3" s="24"/>
      <c r="O3" s="26" t="s">
        <v>21</v>
      </c>
      <c r="P3" s="27" t="s">
        <v>22</v>
      </c>
      <c r="Q3" s="28" t="s">
        <v>23</v>
      </c>
      <c r="R3" s="29"/>
      <c r="S3" s="30"/>
      <c r="T3"/>
      <c r="U3"/>
      <c r="V3" s="26" t="s">
        <v>21</v>
      </c>
      <c r="W3" s="21" t="s">
        <v>23</v>
      </c>
    </row>
    <row r="4" spans="1:23" ht="12.75">
      <c r="A4" s="10" t="s">
        <v>3</v>
      </c>
      <c r="B4" s="12">
        <v>8</v>
      </c>
      <c r="D4" s="12">
        <v>13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2.75">
      <c r="A5" s="10" t="s">
        <v>4</v>
      </c>
      <c r="B5" s="12">
        <f>COUNTA(ΔΗΜΙΟΥΡΓΙΑ!$A$6:ΔΗΜΙΟΥΡΓΙΑ!$J$6)</f>
        <v>2</v>
      </c>
      <c r="D5" s="12">
        <v>12</v>
      </c>
      <c r="F5" s="31"/>
      <c r="G5" s="32"/>
      <c r="H5" s="127"/>
      <c r="I5" s="127"/>
      <c r="J5" s="127"/>
      <c r="K5" s="127"/>
      <c r="L5" s="32"/>
      <c r="M5" s="32"/>
      <c r="N5" s="32"/>
      <c r="O5" s="33"/>
      <c r="P5" s="34"/>
      <c r="Q5" s="35"/>
      <c r="R5" s="128"/>
      <c r="S5" s="129"/>
      <c r="T5"/>
      <c r="U5"/>
      <c r="V5" s="36"/>
      <c r="W5" s="37"/>
    </row>
    <row r="6" spans="1:4" ht="12.75">
      <c r="A6" s="10" t="s">
        <v>6</v>
      </c>
      <c r="B6" s="12">
        <f>VALUE(LEFT("11-2",FIND("-","11-2")-1))</f>
        <v>11</v>
      </c>
      <c r="D6" s="12">
        <v>11</v>
      </c>
    </row>
    <row r="7" spans="1:23" ht="13.5" thickBot="1">
      <c r="A7" s="10" t="s">
        <v>5</v>
      </c>
      <c r="B7" s="12">
        <f>VALUE(RIGHT("11-2",LEN("11-2")-FIND("-","11-2")))</f>
        <v>2</v>
      </c>
      <c r="D7" s="12">
        <v>10</v>
      </c>
      <c r="F7" s="38"/>
      <c r="G7" s="39"/>
      <c r="H7" s="122"/>
      <c r="I7" s="122"/>
      <c r="J7" s="122"/>
      <c r="K7" s="122"/>
      <c r="L7" s="39"/>
      <c r="M7" s="39"/>
      <c r="N7" s="39"/>
      <c r="O7" s="40"/>
      <c r="P7" s="41"/>
      <c r="Q7" s="42"/>
      <c r="R7" s="123"/>
      <c r="S7" s="124"/>
      <c r="T7"/>
      <c r="U7"/>
      <c r="V7" s="43"/>
      <c r="W7" s="44"/>
    </row>
    <row r="8" spans="1:4" ht="12.75">
      <c r="A8" s="10" t="s">
        <v>7</v>
      </c>
      <c r="B8" s="12" t="e">
        <f>INDEX(Αντιπαλοι,ΟΜΑΔΑΑ)</f>
        <v>#REF!</v>
      </c>
      <c r="D8" s="12">
        <v>9</v>
      </c>
    </row>
    <row r="9" spans="1:4" ht="12.75">
      <c r="A9" s="10" t="s">
        <v>8</v>
      </c>
      <c r="B9" s="12">
        <v>19</v>
      </c>
      <c r="D9" s="12">
        <v>16</v>
      </c>
    </row>
    <row r="10" spans="1:17" ht="12.75">
      <c r="A10" s="12" t="s">
        <v>25</v>
      </c>
      <c r="B10" s="12" t="str">
        <f>RIGHT(ΘΕΣΗ_ΑΡΧΕΙΟΥ,1)</f>
        <v>s</v>
      </c>
      <c r="D10" s="12">
        <v>7</v>
      </c>
      <c r="F10" s="47"/>
      <c r="G10" s="48"/>
      <c r="H10" s="49"/>
      <c r="I10" s="50"/>
      <c r="J10" s="51"/>
      <c r="K10" s="50"/>
      <c r="L10" s="51"/>
      <c r="M10" s="52"/>
      <c r="N10" s="53"/>
      <c r="O10" s="54"/>
      <c r="P10" s="55"/>
      <c r="Q10" s="56"/>
    </row>
    <row r="11" spans="1:4" ht="12.75">
      <c r="A11" s="12" t="s">
        <v>26</v>
      </c>
      <c r="B11" s="12" t="s">
        <v>58</v>
      </c>
      <c r="D11" s="12">
        <v>6</v>
      </c>
    </row>
    <row r="12" spans="1:4" ht="12.75">
      <c r="A12" s="12" t="s">
        <v>27</v>
      </c>
      <c r="B12" s="12" t="e">
        <f>IF(ΕΜΦΑΝΙΣΗ=0,0,MATCH("Seniors",#REF!,0))</f>
        <v>#REF!</v>
      </c>
      <c r="D12" s="12">
        <v>5</v>
      </c>
    </row>
    <row r="13" spans="1:4" ht="12.75">
      <c r="A13" s="12" t="s">
        <v>28</v>
      </c>
      <c r="B13" s="12" t="e">
        <f>IF(ΕΜΦΑΝΙΣΗ=0,0,MATCH("Seniors",#REF!,0))</f>
        <v>#REF!</v>
      </c>
      <c r="D13" s="12">
        <v>4</v>
      </c>
    </row>
    <row r="14" spans="1:4" ht="12.75">
      <c r="A14" s="12" t="s">
        <v>29</v>
      </c>
      <c r="B14" s="12">
        <f>COUNTA(#REF!)</f>
        <v>1</v>
      </c>
      <c r="D14" s="12">
        <v>3</v>
      </c>
    </row>
    <row r="15" spans="1:4" ht="12.75">
      <c r="A15" s="12" t="s">
        <v>30</v>
      </c>
      <c r="B15" s="12" t="e">
        <f>COUNTIF(#REF!,"Seniors")</f>
        <v>#REF!</v>
      </c>
      <c r="D15" s="12">
        <v>2</v>
      </c>
    </row>
    <row r="16" spans="1:4" ht="12.75">
      <c r="A16" s="12" t="s">
        <v>31</v>
      </c>
      <c r="D16" s="12">
        <v>1</v>
      </c>
    </row>
  </sheetData>
  <sheetProtection/>
  <mergeCells count="11">
    <mergeCell ref="R2:S2"/>
    <mergeCell ref="H7:I7"/>
    <mergeCell ref="J7:K7"/>
    <mergeCell ref="R7:S7"/>
    <mergeCell ref="V2:W2"/>
    <mergeCell ref="H5:I5"/>
    <mergeCell ref="J5:K5"/>
    <mergeCell ref="R5:S5"/>
    <mergeCell ref="H2:I2"/>
    <mergeCell ref="J2:K2"/>
    <mergeCell ref="O2:Q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:BY29"/>
  <sheetViews>
    <sheetView zoomScalePageLayoutView="0" workbookViewId="0" topLeftCell="A1">
      <selection activeCell="B6" sqref="B6:B21"/>
    </sheetView>
  </sheetViews>
  <sheetFormatPr defaultColWidth="12.7109375" defaultRowHeight="12.75"/>
  <cols>
    <col min="1" max="10" width="12.7109375" style="5" customWidth="1"/>
    <col min="11" max="11" width="10.7109375" style="5" customWidth="1"/>
    <col min="12" max="16384" width="12.7109375" style="5" customWidth="1"/>
  </cols>
  <sheetData>
    <row r="1" ht="13.5" thickBot="1"/>
    <row r="2" spans="1:12" ht="13.5" thickBot="1">
      <c r="A2" s="133" t="s">
        <v>9</v>
      </c>
      <c r="B2" s="133"/>
      <c r="C2" s="134"/>
      <c r="D2" s="135"/>
      <c r="E2" s="136"/>
      <c r="I2" s="45" t="s">
        <v>24</v>
      </c>
      <c r="J2" s="137" t="s">
        <v>32</v>
      </c>
      <c r="K2" s="137"/>
      <c r="L2" s="137"/>
    </row>
    <row r="3" spans="2:3" ht="12.75">
      <c r="B3" s="13"/>
      <c r="C3" s="14"/>
    </row>
    <row r="4" spans="1:10" ht="13.5" thickBot="1">
      <c r="A4" s="15"/>
      <c r="B4" s="16"/>
      <c r="C4" s="17"/>
      <c r="D4" s="15"/>
      <c r="E4" s="15"/>
      <c r="F4" s="15"/>
      <c r="G4" s="15"/>
      <c r="H4" s="15"/>
      <c r="I4" s="15"/>
      <c r="J4" s="15"/>
    </row>
    <row r="5" spans="1:77" ht="12.75">
      <c r="A5" s="10" t="s">
        <v>0</v>
      </c>
      <c r="B5" s="10" t="str">
        <f>IF(ISBLANK(A6),"",COLUMN(B6)&amp;"ος Όμιλος")</f>
        <v>2ος Όμιλος</v>
      </c>
      <c r="C5" s="10" t="str">
        <f>IF(ISBLANK(B6),"",COLUMN(C6)&amp;"ος Όμιλος")</f>
        <v>3ος Όμιλος</v>
      </c>
      <c r="D5" s="10">
        <f>IF(ISBLANK(C6),"",COLUMN(D6)&amp;"ος Όμιλος")</f>
      </c>
      <c r="E5" s="10">
        <f aca="true" t="shared" si="0" ref="E5:J5">IF(ISBLANK(D6),"",COLUMN(E6)&amp;"ος Όμιλος")</f>
      </c>
      <c r="F5" s="10">
        <f t="shared" si="0"/>
      </c>
      <c r="G5" s="10">
        <f t="shared" si="0"/>
      </c>
      <c r="H5" s="10">
        <f t="shared" si="0"/>
      </c>
      <c r="I5" s="10">
        <f t="shared" si="0"/>
      </c>
      <c r="J5" s="10">
        <f t="shared" si="0"/>
      </c>
      <c r="BA5" s="5">
        <f aca="true" t="shared" si="1" ref="BA5:BN5">IF(ISBLANK(AZ6),"",COLUMN(BA6)&amp;"ος Όμιλος")</f>
      </c>
      <c r="BB5" s="5">
        <f t="shared" si="1"/>
      </c>
      <c r="BC5" s="5">
        <f t="shared" si="1"/>
      </c>
      <c r="BD5" s="5">
        <f t="shared" si="1"/>
      </c>
      <c r="BE5" s="5">
        <f t="shared" si="1"/>
      </c>
      <c r="BF5" s="5">
        <f t="shared" si="1"/>
      </c>
      <c r="BG5" s="5">
        <f t="shared" si="1"/>
      </c>
      <c r="BH5" s="5">
        <f t="shared" si="1"/>
      </c>
      <c r="BI5" s="5">
        <f t="shared" si="1"/>
      </c>
      <c r="BJ5" s="5">
        <f t="shared" si="1"/>
      </c>
      <c r="BK5" s="5">
        <f t="shared" si="1"/>
      </c>
      <c r="BL5" s="5">
        <f t="shared" si="1"/>
      </c>
      <c r="BM5" s="5">
        <f t="shared" si="1"/>
      </c>
      <c r="BN5" s="5">
        <f t="shared" si="1"/>
      </c>
      <c r="BO5" s="5">
        <f aca="true" t="shared" si="2" ref="BO5:BY5">IF(ISBLANK(BN6),"",COLUMN(BO6)&amp;"ος Όμιλος")</f>
      </c>
      <c r="BP5" s="5">
        <f t="shared" si="2"/>
      </c>
      <c r="BQ5" s="5">
        <f t="shared" si="2"/>
      </c>
      <c r="BR5" s="5">
        <f t="shared" si="2"/>
      </c>
      <c r="BS5" s="5">
        <f t="shared" si="2"/>
      </c>
      <c r="BT5" s="5">
        <f t="shared" si="2"/>
      </c>
      <c r="BU5" s="5">
        <f t="shared" si="2"/>
      </c>
      <c r="BV5" s="5">
        <f t="shared" si="2"/>
      </c>
      <c r="BW5" s="5">
        <f t="shared" si="2"/>
      </c>
      <c r="BX5" s="5">
        <f t="shared" si="2"/>
      </c>
      <c r="BY5" s="5">
        <f t="shared" si="2"/>
      </c>
    </row>
    <row r="6" spans="1:6" ht="12.75">
      <c r="A6" s="1" t="s">
        <v>33</v>
      </c>
      <c r="B6" s="2" t="s">
        <v>43</v>
      </c>
      <c r="C6" s="2"/>
      <c r="D6" s="3"/>
      <c r="E6" s="2"/>
      <c r="F6" s="4"/>
    </row>
    <row r="7" spans="1:6" ht="12.75">
      <c r="A7" s="5" t="s">
        <v>34</v>
      </c>
      <c r="B7" s="5" t="s">
        <v>44</v>
      </c>
      <c r="C7" s="1"/>
      <c r="D7" s="3"/>
      <c r="E7" s="46"/>
      <c r="F7" s="7"/>
    </row>
    <row r="8" spans="1:6" ht="12.75">
      <c r="A8" s="5" t="s">
        <v>35</v>
      </c>
      <c r="B8" s="3" t="s">
        <v>45</v>
      </c>
      <c r="C8" s="1"/>
      <c r="D8" s="3"/>
      <c r="E8" s="6"/>
      <c r="F8" s="7"/>
    </row>
    <row r="9" spans="1:6" ht="12.75">
      <c r="A9" s="5" t="s">
        <v>36</v>
      </c>
      <c r="B9" s="3" t="s">
        <v>46</v>
      </c>
      <c r="C9" s="1"/>
      <c r="D9" s="8"/>
      <c r="E9" s="6"/>
      <c r="F9" s="7"/>
    </row>
    <row r="10" spans="1:6" ht="12.75">
      <c r="A10" s="5" t="s">
        <v>37</v>
      </c>
      <c r="B10" s="3" t="s">
        <v>47</v>
      </c>
      <c r="C10" s="1"/>
      <c r="D10" s="3"/>
      <c r="E10" s="6"/>
      <c r="F10" s="6"/>
    </row>
    <row r="11" spans="1:6" ht="12.75">
      <c r="A11" s="5" t="s">
        <v>38</v>
      </c>
      <c r="B11" s="3" t="s">
        <v>48</v>
      </c>
      <c r="C11" s="1"/>
      <c r="D11" s="3"/>
      <c r="E11" s="6"/>
      <c r="F11" s="6"/>
    </row>
    <row r="12" spans="1:6" ht="12.75">
      <c r="A12" s="5" t="s">
        <v>39</v>
      </c>
      <c r="B12" s="3" t="s">
        <v>49</v>
      </c>
      <c r="C12" s="1"/>
      <c r="D12" s="3"/>
      <c r="E12" s="6"/>
      <c r="F12" s="6"/>
    </row>
    <row r="13" spans="1:6" ht="12.75">
      <c r="A13" s="1" t="s">
        <v>40</v>
      </c>
      <c r="B13" s="3" t="s">
        <v>50</v>
      </c>
      <c r="C13" s="6"/>
      <c r="D13" s="8"/>
      <c r="E13" s="6"/>
      <c r="F13" s="6"/>
    </row>
    <row r="14" spans="1:2" ht="12.75">
      <c r="A14" s="5" t="s">
        <v>41</v>
      </c>
      <c r="B14" s="5" t="s">
        <v>51</v>
      </c>
    </row>
    <row r="15" spans="1:2" ht="12.75">
      <c r="A15" s="5" t="s">
        <v>42</v>
      </c>
      <c r="B15" s="5" t="s">
        <v>52</v>
      </c>
    </row>
    <row r="16" spans="2:4" ht="12.75">
      <c r="B16" s="5" t="s">
        <v>53</v>
      </c>
      <c r="D16" s="3"/>
    </row>
    <row r="17" spans="2:5" ht="12.75">
      <c r="B17" s="5" t="s">
        <v>54</v>
      </c>
      <c r="E17" s="2"/>
    </row>
    <row r="18" spans="2:11" ht="12.75">
      <c r="B18" s="1" t="s">
        <v>59</v>
      </c>
      <c r="C18" s="1"/>
      <c r="D18" s="1"/>
      <c r="E18" s="3"/>
      <c r="F18" s="1"/>
      <c r="K18" s="10"/>
    </row>
    <row r="19" spans="2:11" ht="12.75">
      <c r="B19" s="1" t="s">
        <v>55</v>
      </c>
      <c r="C19" s="1"/>
      <c r="D19" s="1"/>
      <c r="E19" s="3"/>
      <c r="F19" s="1"/>
      <c r="K19" s="10"/>
    </row>
    <row r="20" spans="1:11" ht="12.75">
      <c r="A20" s="2"/>
      <c r="B20" s="1" t="s">
        <v>56</v>
      </c>
      <c r="C20" s="1"/>
      <c r="D20" s="1"/>
      <c r="E20" s="1"/>
      <c r="F20" s="1"/>
      <c r="K20" s="10"/>
    </row>
    <row r="21" spans="1:14" ht="12.75">
      <c r="A21" s="46"/>
      <c r="B21" s="1" t="s">
        <v>57</v>
      </c>
      <c r="C21" s="1"/>
      <c r="D21" s="1"/>
      <c r="E21" s="1"/>
      <c r="F21" s="1"/>
      <c r="K21" s="10"/>
      <c r="N21" s="9"/>
    </row>
    <row r="22" spans="1:14" ht="12.75">
      <c r="A22" s="6"/>
      <c r="B22" s="1"/>
      <c r="C22" s="1"/>
      <c r="D22" s="1"/>
      <c r="E22" s="1"/>
      <c r="F22" s="1"/>
      <c r="K22" s="10"/>
      <c r="N22" s="9"/>
    </row>
    <row r="23" spans="1:14" ht="12.75">
      <c r="A23" s="6"/>
      <c r="B23" s="1"/>
      <c r="C23" s="1"/>
      <c r="D23" s="1"/>
      <c r="E23" s="1"/>
      <c r="F23" s="1"/>
      <c r="K23" s="10"/>
      <c r="N23" s="9"/>
    </row>
    <row r="24" spans="1:14" ht="12.75">
      <c r="A24" s="6"/>
      <c r="B24" s="1"/>
      <c r="C24" s="1"/>
      <c r="D24" s="1"/>
      <c r="E24" s="8"/>
      <c r="F24" s="1"/>
      <c r="K24" s="10"/>
      <c r="N24" s="9"/>
    </row>
    <row r="25" spans="1:11" ht="12.75">
      <c r="A25" s="6"/>
      <c r="B25" s="1"/>
      <c r="C25" s="1"/>
      <c r="D25" s="1"/>
      <c r="E25" s="1"/>
      <c r="F25" s="1"/>
      <c r="K25" s="10"/>
    </row>
    <row r="26" ht="12.75">
      <c r="K26" s="10"/>
    </row>
    <row r="27" spans="11:13" ht="12.75">
      <c r="K27"/>
      <c r="L27"/>
      <c r="M27"/>
    </row>
    <row r="28" ht="12.75">
      <c r="L28" s="11"/>
    </row>
    <row r="29" ht="12.75">
      <c r="L29" s="11"/>
    </row>
  </sheetData>
  <sheetProtection password="CC18" sheet="1" objects="1" scenarios="1"/>
  <mergeCells count="3">
    <mergeCell ref="A2:B2"/>
    <mergeCell ref="C2:E2"/>
    <mergeCell ref="J2:L2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Prodromos</dc:creator>
  <cp:keywords/>
  <dc:description/>
  <cp:lastModifiedBy>user</cp:lastModifiedBy>
  <cp:lastPrinted>2010-11-01T21:00:44Z</cp:lastPrinted>
  <dcterms:created xsi:type="dcterms:W3CDTF">2000-03-25T08:41:39Z</dcterms:created>
  <dcterms:modified xsi:type="dcterms:W3CDTF">2014-04-05T15:55:26Z</dcterms:modified>
  <cp:category/>
  <cp:version/>
  <cp:contentType/>
  <cp:contentStatus/>
</cp:coreProperties>
</file>